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5" yWindow="1725" windowWidth="15045" windowHeight="9105"/>
  </bookViews>
  <sheets>
    <sheet name="sum-ship" sheetId="1" r:id="rId1"/>
  </sheets>
  <calcPr calcId="144525"/>
</workbook>
</file>

<file path=xl/calcChain.xml><?xml version="1.0" encoding="utf-8"?>
<calcChain xmlns="http://schemas.openxmlformats.org/spreadsheetml/2006/main">
  <c r="E11" i="1" l="1"/>
  <c r="F11" i="1"/>
  <c r="F9" i="1" s="1"/>
  <c r="H11" i="1"/>
  <c r="H9" i="1" s="1"/>
  <c r="G9" i="1" s="1"/>
  <c r="I11" i="1"/>
  <c r="K11" i="1"/>
  <c r="J11" i="1" s="1"/>
  <c r="L11" i="1"/>
  <c r="L9" i="1" s="1"/>
  <c r="N11" i="1"/>
  <c r="M11" i="1" s="1"/>
  <c r="O11" i="1"/>
  <c r="D12" i="1"/>
  <c r="G12" i="1"/>
  <c r="J12" i="1"/>
  <c r="M12" i="1"/>
  <c r="Q12" i="1"/>
  <c r="Q11" i="1" s="1"/>
  <c r="R12" i="1"/>
  <c r="D13" i="1"/>
  <c r="G13" i="1"/>
  <c r="J13" i="1"/>
  <c r="M13" i="1"/>
  <c r="Q13" i="1"/>
  <c r="P13" i="1" s="1"/>
  <c r="R13" i="1"/>
  <c r="R11" i="1" s="1"/>
  <c r="E15" i="1"/>
  <c r="D15" i="1" s="1"/>
  <c r="F15" i="1"/>
  <c r="H15" i="1"/>
  <c r="I15" i="1"/>
  <c r="I9" i="1" s="1"/>
  <c r="K15" i="1"/>
  <c r="J15" i="1" s="1"/>
  <c r="L15" i="1"/>
  <c r="N15" i="1"/>
  <c r="M15" i="1" s="1"/>
  <c r="O15" i="1"/>
  <c r="D16" i="1"/>
  <c r="G16" i="1"/>
  <c r="J16" i="1"/>
  <c r="M16" i="1"/>
  <c r="Q16" i="1"/>
  <c r="R16" i="1"/>
  <c r="R15" i="1" s="1"/>
  <c r="D17" i="1"/>
  <c r="G17" i="1"/>
  <c r="J17" i="1"/>
  <c r="M17" i="1"/>
  <c r="Q17" i="1"/>
  <c r="Q15" i="1" s="1"/>
  <c r="P15" i="1" s="1"/>
  <c r="R17" i="1"/>
  <c r="D18" i="1"/>
  <c r="G18" i="1"/>
  <c r="J18" i="1"/>
  <c r="M18" i="1"/>
  <c r="Q18" i="1"/>
  <c r="P18" i="1" s="1"/>
  <c r="R18" i="1"/>
  <c r="D20" i="1"/>
  <c r="G20" i="1"/>
  <c r="J20" i="1"/>
  <c r="M20" i="1"/>
  <c r="Q20" i="1"/>
  <c r="P20" i="1" s="1"/>
  <c r="R20" i="1"/>
  <c r="E22" i="1"/>
  <c r="F22" i="1"/>
  <c r="D22" i="1" s="1"/>
  <c r="G22" i="1"/>
  <c r="H22" i="1"/>
  <c r="I22" i="1"/>
  <c r="K22" i="1"/>
  <c r="J22" i="1" s="1"/>
  <c r="L22" i="1"/>
  <c r="N22" i="1"/>
  <c r="M22" i="1" s="1"/>
  <c r="O22" i="1"/>
  <c r="D23" i="1"/>
  <c r="G23" i="1"/>
  <c r="J23" i="1"/>
  <c r="M23" i="1"/>
  <c r="P23" i="1"/>
  <c r="Q23" i="1"/>
  <c r="Q22" i="1" s="1"/>
  <c r="R23" i="1"/>
  <c r="D24" i="1"/>
  <c r="G24" i="1"/>
  <c r="J24" i="1"/>
  <c r="M24" i="1"/>
  <c r="Q24" i="1"/>
  <c r="P24" i="1" s="1"/>
  <c r="R24" i="1"/>
  <c r="R22" i="1" s="1"/>
  <c r="D25" i="1"/>
  <c r="G25" i="1"/>
  <c r="J25" i="1"/>
  <c r="M25" i="1"/>
  <c r="Q25" i="1"/>
  <c r="P25" i="1" s="1"/>
  <c r="R25" i="1"/>
  <c r="D26" i="1"/>
  <c r="G26" i="1"/>
  <c r="J26" i="1"/>
  <c r="M26" i="1"/>
  <c r="Q26" i="1"/>
  <c r="R26" i="1"/>
  <c r="P26" i="1" s="1"/>
  <c r="D27" i="1"/>
  <c r="G27" i="1"/>
  <c r="J27" i="1"/>
  <c r="M27" i="1"/>
  <c r="P27" i="1"/>
  <c r="Q27" i="1"/>
  <c r="R27" i="1"/>
  <c r="E29" i="1"/>
  <c r="D29" i="1" s="1"/>
  <c r="F29" i="1"/>
  <c r="H29" i="1"/>
  <c r="G29" i="1" s="1"/>
  <c r="I29" i="1"/>
  <c r="K29" i="1"/>
  <c r="L29" i="1"/>
  <c r="J29" i="1" s="1"/>
  <c r="D30" i="1"/>
  <c r="G30" i="1"/>
  <c r="J30" i="1"/>
  <c r="M30" i="1"/>
  <c r="Q30" i="1"/>
  <c r="P30" i="1" s="1"/>
  <c r="R30" i="1"/>
  <c r="R29" i="1" s="1"/>
  <c r="D31" i="1"/>
  <c r="G31" i="1"/>
  <c r="J31" i="1"/>
  <c r="M31" i="1"/>
  <c r="Q31" i="1"/>
  <c r="R31" i="1"/>
  <c r="P31" i="1" s="1"/>
  <c r="D32" i="1"/>
  <c r="G32" i="1"/>
  <c r="H32" i="1"/>
  <c r="J32" i="1"/>
  <c r="M32" i="1"/>
  <c r="N32" i="1"/>
  <c r="N29" i="1" s="1"/>
  <c r="O32" i="1"/>
  <c r="O29" i="1" s="1"/>
  <c r="Q32" i="1"/>
  <c r="P32" i="1" s="1"/>
  <c r="R32" i="1"/>
  <c r="D33" i="1"/>
  <c r="G33" i="1"/>
  <c r="J33" i="1"/>
  <c r="M33" i="1"/>
  <c r="Q33" i="1"/>
  <c r="P33" i="1" s="1"/>
  <c r="R33" i="1"/>
  <c r="D34" i="1"/>
  <c r="G34" i="1"/>
  <c r="J34" i="1"/>
  <c r="M34" i="1"/>
  <c r="Q34" i="1"/>
  <c r="R34" i="1"/>
  <c r="P34" i="1" s="1"/>
  <c r="E38" i="1"/>
  <c r="D38" i="1" s="1"/>
  <c r="F38" i="1"/>
  <c r="F36" i="1" s="1"/>
  <c r="H38" i="1"/>
  <c r="G38" i="1" s="1"/>
  <c r="I38" i="1"/>
  <c r="I36" i="1" s="1"/>
  <c r="K38" i="1"/>
  <c r="L38" i="1"/>
  <c r="L36" i="1" s="1"/>
  <c r="O38" i="1"/>
  <c r="D39" i="1"/>
  <c r="G39" i="1"/>
  <c r="J39" i="1"/>
  <c r="M39" i="1"/>
  <c r="Q39" i="1"/>
  <c r="P39" i="1" s="1"/>
  <c r="R39" i="1"/>
  <c r="R38" i="1" s="1"/>
  <c r="D40" i="1"/>
  <c r="G40" i="1"/>
  <c r="J40" i="1"/>
  <c r="M40" i="1"/>
  <c r="N40" i="1"/>
  <c r="N38" i="1" s="1"/>
  <c r="Q40" i="1"/>
  <c r="P40" i="1" s="1"/>
  <c r="R40" i="1"/>
  <c r="G41" i="1"/>
  <c r="J41" i="1"/>
  <c r="N41" i="1"/>
  <c r="Q41" i="1" s="1"/>
  <c r="P41" i="1" s="1"/>
  <c r="R41" i="1"/>
  <c r="D42" i="1"/>
  <c r="G42" i="1"/>
  <c r="J42" i="1"/>
  <c r="M42" i="1"/>
  <c r="P42" i="1"/>
  <c r="Q42" i="1"/>
  <c r="R42" i="1"/>
  <c r="D43" i="1"/>
  <c r="G43" i="1"/>
  <c r="J43" i="1"/>
  <c r="M43" i="1"/>
  <c r="Q43" i="1"/>
  <c r="P43" i="1" s="1"/>
  <c r="R43" i="1"/>
  <c r="E45" i="1"/>
  <c r="D45" i="1" s="1"/>
  <c r="F45" i="1"/>
  <c r="H45" i="1"/>
  <c r="I45" i="1"/>
  <c r="G45" i="1" s="1"/>
  <c r="J45" i="1"/>
  <c r="K45" i="1"/>
  <c r="L45" i="1"/>
  <c r="N45" i="1"/>
  <c r="M45" i="1" s="1"/>
  <c r="O45" i="1"/>
  <c r="O36" i="1" s="1"/>
  <c r="D46" i="1"/>
  <c r="G46" i="1"/>
  <c r="J46" i="1"/>
  <c r="M46" i="1"/>
  <c r="Q46" i="1"/>
  <c r="R46" i="1"/>
  <c r="R45" i="1" s="1"/>
  <c r="D47" i="1"/>
  <c r="E47" i="1"/>
  <c r="G47" i="1"/>
  <c r="J47" i="1"/>
  <c r="M47" i="1"/>
  <c r="N47" i="1"/>
  <c r="Q47" i="1"/>
  <c r="P47" i="1" s="1"/>
  <c r="R47" i="1"/>
  <c r="D48" i="1"/>
  <c r="E48" i="1"/>
  <c r="G48" i="1"/>
  <c r="J48" i="1"/>
  <c r="M48" i="1"/>
  <c r="N48" i="1"/>
  <c r="Q48" i="1"/>
  <c r="P48" i="1" s="1"/>
  <c r="R48" i="1"/>
  <c r="D49" i="1"/>
  <c r="G49" i="1"/>
  <c r="J49" i="1"/>
  <c r="M49" i="1"/>
  <c r="Q49" i="1"/>
  <c r="P49" i="1" s="1"/>
  <c r="R49" i="1"/>
  <c r="D50" i="1"/>
  <c r="G50" i="1"/>
  <c r="J50" i="1"/>
  <c r="M50" i="1"/>
  <c r="N50" i="1"/>
  <c r="Q50" i="1"/>
  <c r="P50" i="1" s="1"/>
  <c r="R50" i="1"/>
  <c r="D51" i="1"/>
  <c r="G51" i="1"/>
  <c r="J51" i="1"/>
  <c r="M51" i="1"/>
  <c r="Q51" i="1"/>
  <c r="R51" i="1"/>
  <c r="P51" i="1" s="1"/>
  <c r="D52" i="1"/>
  <c r="G52" i="1"/>
  <c r="J52" i="1"/>
  <c r="M52" i="1"/>
  <c r="P52" i="1"/>
  <c r="Q52" i="1"/>
  <c r="R52" i="1"/>
  <c r="D53" i="1"/>
  <c r="G53" i="1"/>
  <c r="J53" i="1"/>
  <c r="M53" i="1"/>
  <c r="P53" i="1"/>
  <c r="Q53" i="1"/>
  <c r="R53" i="1"/>
  <c r="E55" i="1"/>
  <c r="D55" i="1" s="1"/>
  <c r="F55" i="1"/>
  <c r="I55" i="1"/>
  <c r="L55" i="1"/>
  <c r="O55" i="1"/>
  <c r="D56" i="1"/>
  <c r="G56" i="1"/>
  <c r="J56" i="1"/>
  <c r="M56" i="1"/>
  <c r="Q56" i="1"/>
  <c r="R56" i="1"/>
  <c r="R55" i="1" s="1"/>
  <c r="D57" i="1"/>
  <c r="E57" i="1"/>
  <c r="G57" i="1"/>
  <c r="J57" i="1"/>
  <c r="M57" i="1"/>
  <c r="N57" i="1"/>
  <c r="Q57" i="1"/>
  <c r="P57" i="1" s="1"/>
  <c r="R57" i="1"/>
  <c r="D58" i="1"/>
  <c r="G58" i="1"/>
  <c r="J58" i="1"/>
  <c r="M58" i="1"/>
  <c r="N58" i="1"/>
  <c r="Q58" i="1"/>
  <c r="P58" i="1" s="1"/>
  <c r="R58" i="1"/>
  <c r="D59" i="1"/>
  <c r="G59" i="1"/>
  <c r="J59" i="1"/>
  <c r="M59" i="1"/>
  <c r="N59" i="1"/>
  <c r="Q59" i="1"/>
  <c r="P59" i="1" s="1"/>
  <c r="R59" i="1"/>
  <c r="D60" i="1"/>
  <c r="H60" i="1"/>
  <c r="H55" i="1" s="1"/>
  <c r="G55" i="1" s="1"/>
  <c r="J60" i="1"/>
  <c r="K60" i="1"/>
  <c r="K55" i="1" s="1"/>
  <c r="J55" i="1" s="1"/>
  <c r="M60" i="1"/>
  <c r="R60" i="1"/>
  <c r="D61" i="1"/>
  <c r="G61" i="1"/>
  <c r="H61" i="1"/>
  <c r="Q61" i="1" s="1"/>
  <c r="P61" i="1" s="1"/>
  <c r="J61" i="1"/>
  <c r="K61" i="1"/>
  <c r="M61" i="1"/>
  <c r="N61" i="1"/>
  <c r="N55" i="1" s="1"/>
  <c r="M55" i="1" s="1"/>
  <c r="R61" i="1"/>
  <c r="D62" i="1"/>
  <c r="G62" i="1"/>
  <c r="J62" i="1"/>
  <c r="M62" i="1"/>
  <c r="P62" i="1"/>
  <c r="Q62" i="1"/>
  <c r="R62" i="1"/>
  <c r="D63" i="1"/>
  <c r="G63" i="1"/>
  <c r="J63" i="1"/>
  <c r="M63" i="1"/>
  <c r="P63" i="1"/>
  <c r="Q63" i="1"/>
  <c r="R63" i="1"/>
  <c r="E65" i="1"/>
  <c r="D65" i="1" s="1"/>
  <c r="F65" i="1"/>
  <c r="H65" i="1"/>
  <c r="I65" i="1"/>
  <c r="G65" i="1" s="1"/>
  <c r="J65" i="1"/>
  <c r="K65" i="1"/>
  <c r="L65" i="1"/>
  <c r="M65" i="1"/>
  <c r="N65" i="1"/>
  <c r="O65" i="1"/>
  <c r="D66" i="1"/>
  <c r="G66" i="1"/>
  <c r="J66" i="1"/>
  <c r="M66" i="1"/>
  <c r="Q66" i="1"/>
  <c r="R66" i="1"/>
  <c r="R65" i="1" s="1"/>
  <c r="D67" i="1"/>
  <c r="E67" i="1"/>
  <c r="G67" i="1"/>
  <c r="J67" i="1"/>
  <c r="M67" i="1"/>
  <c r="N67" i="1"/>
  <c r="Q67" i="1"/>
  <c r="P67" i="1" s="1"/>
  <c r="R67" i="1"/>
  <c r="D68" i="1"/>
  <c r="G68" i="1"/>
  <c r="J68" i="1"/>
  <c r="M68" i="1"/>
  <c r="Q68" i="1"/>
  <c r="R68" i="1"/>
  <c r="P68" i="1" s="1"/>
  <c r="D69" i="1"/>
  <c r="G69" i="1"/>
  <c r="J69" i="1"/>
  <c r="M69" i="1"/>
  <c r="P69" i="1"/>
  <c r="Q69" i="1"/>
  <c r="R69" i="1"/>
  <c r="D70" i="1"/>
  <c r="G70" i="1"/>
  <c r="J70" i="1"/>
  <c r="M70" i="1"/>
  <c r="P70" i="1"/>
  <c r="Q70" i="1"/>
  <c r="R70" i="1"/>
  <c r="E72" i="1"/>
  <c r="D72" i="1" s="1"/>
  <c r="F72" i="1"/>
  <c r="H72" i="1"/>
  <c r="I72" i="1"/>
  <c r="G72" i="1" s="1"/>
  <c r="J72" i="1"/>
  <c r="K72" i="1"/>
  <c r="L72" i="1"/>
  <c r="M72" i="1"/>
  <c r="N72" i="1"/>
  <c r="O72" i="1"/>
  <c r="D73" i="1"/>
  <c r="G73" i="1"/>
  <c r="J73" i="1"/>
  <c r="M73" i="1"/>
  <c r="Q73" i="1"/>
  <c r="R73" i="1"/>
  <c r="R72" i="1" s="1"/>
  <c r="D74" i="1"/>
  <c r="G74" i="1"/>
  <c r="J74" i="1"/>
  <c r="M74" i="1"/>
  <c r="P74" i="1"/>
  <c r="Q74" i="1"/>
  <c r="R74" i="1"/>
  <c r="D75" i="1"/>
  <c r="G75" i="1"/>
  <c r="J75" i="1"/>
  <c r="M75" i="1"/>
  <c r="P75" i="1"/>
  <c r="Q75" i="1"/>
  <c r="R75" i="1"/>
  <c r="D76" i="1"/>
  <c r="G76" i="1"/>
  <c r="J76" i="1"/>
  <c r="M76" i="1"/>
  <c r="Q76" i="1"/>
  <c r="P76" i="1" s="1"/>
  <c r="R76" i="1"/>
  <c r="D77" i="1"/>
  <c r="G77" i="1"/>
  <c r="J77" i="1"/>
  <c r="M77" i="1"/>
  <c r="Q77" i="1"/>
  <c r="R77" i="1"/>
  <c r="P77" i="1" s="1"/>
  <c r="D79" i="1"/>
  <c r="E79" i="1"/>
  <c r="F79" i="1"/>
  <c r="I79" i="1"/>
  <c r="K79" i="1"/>
  <c r="J79" i="1" s="1"/>
  <c r="L79" i="1"/>
  <c r="O79" i="1"/>
  <c r="D80" i="1"/>
  <c r="G80" i="1"/>
  <c r="J80" i="1"/>
  <c r="M80" i="1"/>
  <c r="P80" i="1"/>
  <c r="Q80" i="1"/>
  <c r="R80" i="1"/>
  <c r="R79" i="1" s="1"/>
  <c r="D81" i="1"/>
  <c r="G81" i="1"/>
  <c r="H81" i="1"/>
  <c r="H79" i="1" s="1"/>
  <c r="G79" i="1" s="1"/>
  <c r="J81" i="1"/>
  <c r="M81" i="1"/>
  <c r="P81" i="1"/>
  <c r="Q81" i="1"/>
  <c r="R81" i="1"/>
  <c r="D82" i="1"/>
  <c r="G82" i="1"/>
  <c r="J82" i="1"/>
  <c r="K82" i="1"/>
  <c r="Q82" i="1" s="1"/>
  <c r="P82" i="1" s="1"/>
  <c r="N82" i="1"/>
  <c r="N79" i="1" s="1"/>
  <c r="M79" i="1" s="1"/>
  <c r="O82" i="1"/>
  <c r="R82" i="1"/>
  <c r="D83" i="1"/>
  <c r="G83" i="1"/>
  <c r="J83" i="1"/>
  <c r="M83" i="1"/>
  <c r="N83" i="1"/>
  <c r="Q83" i="1" s="1"/>
  <c r="P83" i="1" s="1"/>
  <c r="R83" i="1"/>
  <c r="D84" i="1"/>
  <c r="G84" i="1"/>
  <c r="H84" i="1"/>
  <c r="J84" i="1"/>
  <c r="M84" i="1"/>
  <c r="N84" i="1"/>
  <c r="Q84" i="1"/>
  <c r="P84" i="1" s="1"/>
  <c r="R84" i="1"/>
  <c r="D85" i="1"/>
  <c r="G85" i="1"/>
  <c r="J85" i="1"/>
  <c r="M85" i="1"/>
  <c r="N85" i="1"/>
  <c r="Q85" i="1"/>
  <c r="P85" i="1" s="1"/>
  <c r="R85" i="1"/>
  <c r="D86" i="1"/>
  <c r="G86" i="1"/>
  <c r="J86" i="1"/>
  <c r="M86" i="1"/>
  <c r="Q86" i="1"/>
  <c r="R86" i="1"/>
  <c r="P86" i="1" s="1"/>
  <c r="D87" i="1"/>
  <c r="G87" i="1"/>
  <c r="J87" i="1"/>
  <c r="M87" i="1"/>
  <c r="P87" i="1"/>
  <c r="Q87" i="1"/>
  <c r="R87" i="1"/>
  <c r="E91" i="1"/>
  <c r="D91" i="1" s="1"/>
  <c r="F91" i="1"/>
  <c r="H91" i="1"/>
  <c r="I91" i="1"/>
  <c r="J91" i="1"/>
  <c r="K91" i="1"/>
  <c r="L91" i="1"/>
  <c r="M91" i="1"/>
  <c r="O91" i="1"/>
  <c r="Q91" i="1"/>
  <c r="D92" i="1"/>
  <c r="G92" i="1"/>
  <c r="J92" i="1"/>
  <c r="M92" i="1"/>
  <c r="Q92" i="1"/>
  <c r="R92" i="1"/>
  <c r="D93" i="1"/>
  <c r="G93" i="1"/>
  <c r="J93" i="1"/>
  <c r="M93" i="1"/>
  <c r="P93" i="1"/>
  <c r="Q93" i="1"/>
  <c r="R93" i="1"/>
  <c r="D94" i="1"/>
  <c r="E94" i="1"/>
  <c r="Q94" i="1" s="1"/>
  <c r="G94" i="1"/>
  <c r="J94" i="1"/>
  <c r="M94" i="1"/>
  <c r="N94" i="1"/>
  <c r="N91" i="1" s="1"/>
  <c r="R94" i="1"/>
  <c r="D95" i="1"/>
  <c r="G95" i="1"/>
  <c r="J95" i="1"/>
  <c r="M95" i="1"/>
  <c r="P95" i="1"/>
  <c r="Q95" i="1"/>
  <c r="R95" i="1"/>
  <c r="D96" i="1"/>
  <c r="G96" i="1"/>
  <c r="J96" i="1"/>
  <c r="M96" i="1"/>
  <c r="P96" i="1"/>
  <c r="Q96" i="1"/>
  <c r="R96" i="1"/>
  <c r="D97" i="1"/>
  <c r="G97" i="1"/>
  <c r="J97" i="1"/>
  <c r="M97" i="1"/>
  <c r="Q97" i="1"/>
  <c r="P97" i="1" s="1"/>
  <c r="R97" i="1"/>
  <c r="E99" i="1"/>
  <c r="F99" i="1"/>
  <c r="D99" i="1" s="1"/>
  <c r="I99" i="1"/>
  <c r="J99" i="1"/>
  <c r="K99" i="1"/>
  <c r="L99" i="1"/>
  <c r="O99" i="1"/>
  <c r="D100" i="1"/>
  <c r="G100" i="1"/>
  <c r="J100" i="1"/>
  <c r="M100" i="1"/>
  <c r="P100" i="1"/>
  <c r="Q100" i="1"/>
  <c r="R100" i="1"/>
  <c r="D101" i="1"/>
  <c r="G101" i="1"/>
  <c r="H101" i="1"/>
  <c r="J101" i="1"/>
  <c r="N101" i="1"/>
  <c r="M101" i="1" s="1"/>
  <c r="R101" i="1"/>
  <c r="D102" i="1"/>
  <c r="G102" i="1"/>
  <c r="J102" i="1"/>
  <c r="M102" i="1"/>
  <c r="P102" i="1"/>
  <c r="Q102" i="1"/>
  <c r="R102" i="1"/>
  <c r="D103" i="1"/>
  <c r="G103" i="1"/>
  <c r="J103" i="1"/>
  <c r="M103" i="1"/>
  <c r="Q103" i="1"/>
  <c r="P103" i="1" s="1"/>
  <c r="R103" i="1"/>
  <c r="D104" i="1"/>
  <c r="G104" i="1"/>
  <c r="J104" i="1"/>
  <c r="M104" i="1"/>
  <c r="Q104" i="1"/>
  <c r="P104" i="1" s="1"/>
  <c r="R104" i="1"/>
  <c r="D105" i="1"/>
  <c r="G105" i="1"/>
  <c r="J105" i="1"/>
  <c r="M105" i="1"/>
  <c r="Q105" i="1"/>
  <c r="R105" i="1"/>
  <c r="P105" i="1" s="1"/>
  <c r="D106" i="1"/>
  <c r="G106" i="1"/>
  <c r="J106" i="1"/>
  <c r="M106" i="1"/>
  <c r="P106" i="1"/>
  <c r="Q106" i="1"/>
  <c r="R106" i="1"/>
  <c r="E108" i="1"/>
  <c r="D108" i="1" s="1"/>
  <c r="F108" i="1"/>
  <c r="H108" i="1"/>
  <c r="I108" i="1"/>
  <c r="K108" i="1"/>
  <c r="L108" i="1"/>
  <c r="O108" i="1"/>
  <c r="D109" i="1"/>
  <c r="G109" i="1"/>
  <c r="J109" i="1"/>
  <c r="M109" i="1"/>
  <c r="Q109" i="1"/>
  <c r="Q108" i="1" s="1"/>
  <c r="R109" i="1"/>
  <c r="D110" i="1"/>
  <c r="G110" i="1"/>
  <c r="J110" i="1"/>
  <c r="M110" i="1"/>
  <c r="N110" i="1"/>
  <c r="N108" i="1" s="1"/>
  <c r="M108" i="1" s="1"/>
  <c r="Q110" i="1"/>
  <c r="R110" i="1"/>
  <c r="D111" i="1"/>
  <c r="G111" i="1"/>
  <c r="J111" i="1"/>
  <c r="M111" i="1"/>
  <c r="N111" i="1"/>
  <c r="Q111" i="1"/>
  <c r="P111" i="1" s="1"/>
  <c r="R111" i="1"/>
  <c r="D112" i="1"/>
  <c r="G112" i="1"/>
  <c r="J112" i="1"/>
  <c r="M112" i="1"/>
  <c r="N112" i="1"/>
  <c r="Q112" i="1"/>
  <c r="R112" i="1"/>
  <c r="D113" i="1"/>
  <c r="G113" i="1"/>
  <c r="J113" i="1"/>
  <c r="M113" i="1"/>
  <c r="N113" i="1"/>
  <c r="Q113" i="1"/>
  <c r="R113" i="1"/>
  <c r="D114" i="1"/>
  <c r="G114" i="1"/>
  <c r="J114" i="1"/>
  <c r="M114" i="1"/>
  <c r="Q114" i="1"/>
  <c r="R114" i="1"/>
  <c r="P114" i="1" s="1"/>
  <c r="D115" i="1"/>
  <c r="G115" i="1"/>
  <c r="J115" i="1"/>
  <c r="M115" i="1"/>
  <c r="P115" i="1"/>
  <c r="Q115" i="1"/>
  <c r="R115" i="1"/>
  <c r="E117" i="1"/>
  <c r="D117" i="1" s="1"/>
  <c r="F117" i="1"/>
  <c r="H117" i="1"/>
  <c r="G117" i="1" s="1"/>
  <c r="I117" i="1"/>
  <c r="K117" i="1"/>
  <c r="L117" i="1"/>
  <c r="J117" i="1" s="1"/>
  <c r="M117" i="1"/>
  <c r="O117" i="1"/>
  <c r="D118" i="1"/>
  <c r="H118" i="1"/>
  <c r="G118" i="1" s="1"/>
  <c r="J118" i="1"/>
  <c r="M118" i="1"/>
  <c r="Q118" i="1"/>
  <c r="P118" i="1" s="1"/>
  <c r="R118" i="1"/>
  <c r="D119" i="1"/>
  <c r="G119" i="1"/>
  <c r="J119" i="1"/>
  <c r="M119" i="1"/>
  <c r="Q119" i="1"/>
  <c r="P119" i="1" s="1"/>
  <c r="R119" i="1"/>
  <c r="D120" i="1"/>
  <c r="G120" i="1"/>
  <c r="J120" i="1"/>
  <c r="M120" i="1"/>
  <c r="N120" i="1"/>
  <c r="N117" i="1" s="1"/>
  <c r="Q120" i="1"/>
  <c r="R120" i="1"/>
  <c r="D121" i="1"/>
  <c r="G121" i="1"/>
  <c r="J121" i="1"/>
  <c r="M121" i="1"/>
  <c r="Q121" i="1"/>
  <c r="R121" i="1"/>
  <c r="P121" i="1" s="1"/>
  <c r="D122" i="1"/>
  <c r="E122" i="1"/>
  <c r="G122" i="1"/>
  <c r="J122" i="1"/>
  <c r="M122" i="1"/>
  <c r="N122" i="1"/>
  <c r="Q122" i="1"/>
  <c r="R122" i="1"/>
  <c r="D123" i="1"/>
  <c r="G123" i="1"/>
  <c r="J123" i="1"/>
  <c r="M123" i="1"/>
  <c r="Q123" i="1"/>
  <c r="R123" i="1"/>
  <c r="P123" i="1" s="1"/>
  <c r="D124" i="1"/>
  <c r="G124" i="1"/>
  <c r="J124" i="1"/>
  <c r="M124" i="1"/>
  <c r="P124" i="1"/>
  <c r="Q124" i="1"/>
  <c r="R124" i="1"/>
  <c r="D126" i="1"/>
  <c r="E126" i="1"/>
  <c r="F126" i="1"/>
  <c r="H126" i="1"/>
  <c r="I126" i="1"/>
  <c r="K126" i="1"/>
  <c r="L126" i="1"/>
  <c r="J126" i="1" s="1"/>
  <c r="M126" i="1"/>
  <c r="N126" i="1"/>
  <c r="O126" i="1"/>
  <c r="D127" i="1"/>
  <c r="G127" i="1"/>
  <c r="J127" i="1"/>
  <c r="M127" i="1"/>
  <c r="Q127" i="1"/>
  <c r="R127" i="1"/>
  <c r="D128" i="1"/>
  <c r="G128" i="1"/>
  <c r="J128" i="1"/>
  <c r="M128" i="1"/>
  <c r="P128" i="1"/>
  <c r="Q128" i="1"/>
  <c r="R128" i="1"/>
  <c r="D129" i="1"/>
  <c r="G129" i="1"/>
  <c r="J129" i="1"/>
  <c r="M129" i="1"/>
  <c r="Q129" i="1"/>
  <c r="P129" i="1" s="1"/>
  <c r="R129" i="1"/>
  <c r="D130" i="1"/>
  <c r="G130" i="1"/>
  <c r="J130" i="1"/>
  <c r="M130" i="1"/>
  <c r="Q130" i="1"/>
  <c r="P130" i="1" s="1"/>
  <c r="R130" i="1"/>
  <c r="R126" i="1" s="1"/>
  <c r="D131" i="1"/>
  <c r="G131" i="1"/>
  <c r="J131" i="1"/>
  <c r="M131" i="1"/>
  <c r="Q131" i="1"/>
  <c r="P131" i="1" s="1"/>
  <c r="R131" i="1"/>
  <c r="D132" i="1"/>
  <c r="G132" i="1"/>
  <c r="J132" i="1"/>
  <c r="M132" i="1"/>
  <c r="Q132" i="1"/>
  <c r="R132" i="1"/>
  <c r="P132" i="1" s="1"/>
  <c r="D133" i="1"/>
  <c r="G133" i="1"/>
  <c r="J133" i="1"/>
  <c r="M133" i="1"/>
  <c r="Q133" i="1"/>
  <c r="P133" i="1" s="1"/>
  <c r="R133" i="1"/>
  <c r="D134" i="1"/>
  <c r="G134" i="1"/>
  <c r="J134" i="1"/>
  <c r="M134" i="1"/>
  <c r="P134" i="1"/>
  <c r="Q134" i="1"/>
  <c r="R134" i="1"/>
  <c r="D135" i="1"/>
  <c r="G135" i="1"/>
  <c r="J135" i="1"/>
  <c r="M135" i="1"/>
  <c r="Q135" i="1"/>
  <c r="R135" i="1"/>
  <c r="F137" i="1"/>
  <c r="I137" i="1"/>
  <c r="K137" i="1"/>
  <c r="J137" i="1" s="1"/>
  <c r="L137" i="1"/>
  <c r="O137" i="1"/>
  <c r="D138" i="1"/>
  <c r="G138" i="1"/>
  <c r="J138" i="1"/>
  <c r="M138" i="1"/>
  <c r="Q138" i="1"/>
  <c r="P138" i="1" s="1"/>
  <c r="R138" i="1"/>
  <c r="D139" i="1"/>
  <c r="E139" i="1"/>
  <c r="G139" i="1"/>
  <c r="J139" i="1"/>
  <c r="M139" i="1"/>
  <c r="N139" i="1"/>
  <c r="N137" i="1" s="1"/>
  <c r="M137" i="1" s="1"/>
  <c r="R139" i="1"/>
  <c r="R137" i="1" s="1"/>
  <c r="D140" i="1"/>
  <c r="G140" i="1"/>
  <c r="J140" i="1"/>
  <c r="N140" i="1"/>
  <c r="Q140" i="1" s="1"/>
  <c r="P140" i="1" s="1"/>
  <c r="R140" i="1"/>
  <c r="D141" i="1"/>
  <c r="G141" i="1"/>
  <c r="J141" i="1"/>
  <c r="N141" i="1"/>
  <c r="Q141" i="1" s="1"/>
  <c r="P141" i="1"/>
  <c r="R141" i="1"/>
  <c r="E142" i="1"/>
  <c r="D142" i="1" s="1"/>
  <c r="H142" i="1"/>
  <c r="G142" i="1" s="1"/>
  <c r="J142" i="1"/>
  <c r="M142" i="1"/>
  <c r="N142" i="1"/>
  <c r="R142" i="1"/>
  <c r="D143" i="1"/>
  <c r="G143" i="1"/>
  <c r="J143" i="1"/>
  <c r="M143" i="1"/>
  <c r="Q143" i="1"/>
  <c r="R143" i="1"/>
  <c r="D144" i="1"/>
  <c r="G144" i="1"/>
  <c r="J144" i="1"/>
  <c r="M144" i="1"/>
  <c r="Q144" i="1"/>
  <c r="R144" i="1"/>
  <c r="P144" i="1" s="1"/>
  <c r="E148" i="1"/>
  <c r="D148" i="1" s="1"/>
  <c r="F148" i="1"/>
  <c r="I148" i="1"/>
  <c r="J148" i="1"/>
  <c r="K148" i="1"/>
  <c r="L148" i="1"/>
  <c r="N148" i="1"/>
  <c r="M148" i="1" s="1"/>
  <c r="O148" i="1"/>
  <c r="D149" i="1"/>
  <c r="G149" i="1"/>
  <c r="J149" i="1"/>
  <c r="M149" i="1"/>
  <c r="Q149" i="1"/>
  <c r="P149" i="1" s="1"/>
  <c r="R149" i="1"/>
  <c r="R148" i="1" s="1"/>
  <c r="D150" i="1"/>
  <c r="H150" i="1"/>
  <c r="H148" i="1" s="1"/>
  <c r="J150" i="1"/>
  <c r="M150" i="1"/>
  <c r="N150" i="1"/>
  <c r="Q150" i="1"/>
  <c r="P150" i="1" s="1"/>
  <c r="R150" i="1"/>
  <c r="D151" i="1"/>
  <c r="H151" i="1"/>
  <c r="G151" i="1" s="1"/>
  <c r="J151" i="1"/>
  <c r="N151" i="1"/>
  <c r="M151" i="1" s="1"/>
  <c r="Q151" i="1"/>
  <c r="P151" i="1" s="1"/>
  <c r="R151" i="1"/>
  <c r="D152" i="1"/>
  <c r="G152" i="1"/>
  <c r="J152" i="1"/>
  <c r="M152" i="1"/>
  <c r="Q152" i="1"/>
  <c r="P152" i="1" s="1"/>
  <c r="R152" i="1"/>
  <c r="D153" i="1"/>
  <c r="G153" i="1"/>
  <c r="J153" i="1"/>
  <c r="M153" i="1"/>
  <c r="Q153" i="1"/>
  <c r="P153" i="1" s="1"/>
  <c r="R153" i="1"/>
  <c r="D154" i="1"/>
  <c r="G154" i="1"/>
  <c r="J154" i="1"/>
  <c r="M154" i="1"/>
  <c r="P154" i="1"/>
  <c r="Q154" i="1"/>
  <c r="R154" i="1"/>
  <c r="E156" i="1"/>
  <c r="D156" i="1" s="1"/>
  <c r="F156" i="1"/>
  <c r="H156" i="1"/>
  <c r="G156" i="1" s="1"/>
  <c r="I156" i="1"/>
  <c r="K156" i="1"/>
  <c r="K146" i="1" s="1"/>
  <c r="L156" i="1"/>
  <c r="M156" i="1"/>
  <c r="N156" i="1"/>
  <c r="O156" i="1"/>
  <c r="Q156" i="1"/>
  <c r="D157" i="1"/>
  <c r="G157" i="1"/>
  <c r="J157" i="1"/>
  <c r="M157" i="1"/>
  <c r="Q157" i="1"/>
  <c r="R157" i="1"/>
  <c r="R156" i="1" s="1"/>
  <c r="P156" i="1" s="1"/>
  <c r="D158" i="1"/>
  <c r="G158" i="1"/>
  <c r="J158" i="1"/>
  <c r="M158" i="1"/>
  <c r="Q158" i="1"/>
  <c r="P158" i="1" s="1"/>
  <c r="R158" i="1"/>
  <c r="D159" i="1"/>
  <c r="G159" i="1"/>
  <c r="J159" i="1"/>
  <c r="M159" i="1"/>
  <c r="P159" i="1"/>
  <c r="Q159" i="1"/>
  <c r="R159" i="1"/>
  <c r="D160" i="1"/>
  <c r="G160" i="1"/>
  <c r="J160" i="1"/>
  <c r="M160" i="1"/>
  <c r="P160" i="1"/>
  <c r="Q160" i="1"/>
  <c r="R160" i="1"/>
  <c r="E162" i="1"/>
  <c r="D162" i="1" s="1"/>
  <c r="F162" i="1"/>
  <c r="H162" i="1"/>
  <c r="I162" i="1"/>
  <c r="J162" i="1"/>
  <c r="K162" i="1"/>
  <c r="L162" i="1"/>
  <c r="M162" i="1"/>
  <c r="N162" i="1"/>
  <c r="O162" i="1"/>
  <c r="D163" i="1"/>
  <c r="G163" i="1"/>
  <c r="J163" i="1"/>
  <c r="M163" i="1"/>
  <c r="Q163" i="1"/>
  <c r="P163" i="1" s="1"/>
  <c r="R163" i="1"/>
  <c r="D164" i="1"/>
  <c r="G164" i="1"/>
  <c r="J164" i="1"/>
  <c r="M164" i="1"/>
  <c r="P164" i="1"/>
  <c r="Q164" i="1"/>
  <c r="R164" i="1"/>
  <c r="D165" i="1"/>
  <c r="G165" i="1"/>
  <c r="J165" i="1"/>
  <c r="M165" i="1"/>
  <c r="P165" i="1"/>
  <c r="Q165" i="1"/>
  <c r="Q162" i="1" s="1"/>
  <c r="R165" i="1"/>
  <c r="D166" i="1"/>
  <c r="G166" i="1"/>
  <c r="J166" i="1"/>
  <c r="M166" i="1"/>
  <c r="Q166" i="1"/>
  <c r="R166" i="1"/>
  <c r="D167" i="1"/>
  <c r="G167" i="1"/>
  <c r="J167" i="1"/>
  <c r="M167" i="1"/>
  <c r="Q167" i="1"/>
  <c r="R167" i="1"/>
  <c r="R162" i="1" s="1"/>
  <c r="D169" i="1"/>
  <c r="E169" i="1"/>
  <c r="F169" i="1"/>
  <c r="G169" i="1"/>
  <c r="H169" i="1"/>
  <c r="I169" i="1"/>
  <c r="K169" i="1"/>
  <c r="L169" i="1"/>
  <c r="N169" i="1"/>
  <c r="M169" i="1" s="1"/>
  <c r="O169" i="1"/>
  <c r="D170" i="1"/>
  <c r="G170" i="1"/>
  <c r="J170" i="1"/>
  <c r="M170" i="1"/>
  <c r="Q170" i="1"/>
  <c r="Q169" i="1" s="1"/>
  <c r="P169" i="1" s="1"/>
  <c r="R170" i="1"/>
  <c r="D171" i="1"/>
  <c r="G171" i="1"/>
  <c r="J171" i="1"/>
  <c r="M171" i="1"/>
  <c r="Q171" i="1"/>
  <c r="R171" i="1"/>
  <c r="R169" i="1" s="1"/>
  <c r="D172" i="1"/>
  <c r="G172" i="1"/>
  <c r="J172" i="1"/>
  <c r="M172" i="1"/>
  <c r="Q172" i="1"/>
  <c r="P172" i="1" s="1"/>
  <c r="R172" i="1"/>
  <c r="D173" i="1"/>
  <c r="G173" i="1"/>
  <c r="J173" i="1"/>
  <c r="M173" i="1"/>
  <c r="P173" i="1"/>
  <c r="Q173" i="1"/>
  <c r="R173" i="1"/>
  <c r="D174" i="1"/>
  <c r="G174" i="1"/>
  <c r="J174" i="1"/>
  <c r="M174" i="1"/>
  <c r="P174" i="1"/>
  <c r="Q174" i="1"/>
  <c r="R174" i="1"/>
  <c r="E176" i="1"/>
  <c r="D176" i="1" s="1"/>
  <c r="F176" i="1"/>
  <c r="H176" i="1"/>
  <c r="I176" i="1"/>
  <c r="J176" i="1"/>
  <c r="K176" i="1"/>
  <c r="L176" i="1"/>
  <c r="N176" i="1"/>
  <c r="M176" i="1" s="1"/>
  <c r="O176" i="1"/>
  <c r="D177" i="1"/>
  <c r="G177" i="1"/>
  <c r="J177" i="1"/>
  <c r="M177" i="1"/>
  <c r="Q177" i="1"/>
  <c r="P177" i="1" s="1"/>
  <c r="R177" i="1"/>
  <c r="D178" i="1"/>
  <c r="E178" i="1"/>
  <c r="G178" i="1"/>
  <c r="J178" i="1"/>
  <c r="M178" i="1"/>
  <c r="Q178" i="1"/>
  <c r="R178" i="1"/>
  <c r="R176" i="1" s="1"/>
  <c r="D179" i="1"/>
  <c r="G179" i="1"/>
  <c r="J179" i="1"/>
  <c r="M179" i="1"/>
  <c r="P179" i="1"/>
  <c r="Q179" i="1"/>
  <c r="R179" i="1"/>
  <c r="D180" i="1"/>
  <c r="G180" i="1"/>
  <c r="J180" i="1"/>
  <c r="M180" i="1"/>
  <c r="P180" i="1"/>
  <c r="Q180" i="1"/>
  <c r="Q176" i="1" s="1"/>
  <c r="R180" i="1"/>
  <c r="D181" i="1"/>
  <c r="G181" i="1"/>
  <c r="J181" i="1"/>
  <c r="M181" i="1"/>
  <c r="Q181" i="1"/>
  <c r="R181" i="1"/>
  <c r="D182" i="1"/>
  <c r="G182" i="1"/>
  <c r="J182" i="1"/>
  <c r="M182" i="1"/>
  <c r="Q182" i="1"/>
  <c r="P182" i="1" s="1"/>
  <c r="R182" i="1"/>
  <c r="E186" i="1"/>
  <c r="F186" i="1"/>
  <c r="H186" i="1"/>
  <c r="G186" i="1" s="1"/>
  <c r="I186" i="1"/>
  <c r="K186" i="1"/>
  <c r="L186" i="1"/>
  <c r="L184" i="1" s="1"/>
  <c r="M186" i="1"/>
  <c r="N186" i="1"/>
  <c r="O186" i="1"/>
  <c r="Q186" i="1"/>
  <c r="D187" i="1"/>
  <c r="G187" i="1"/>
  <c r="J187" i="1"/>
  <c r="M187" i="1"/>
  <c r="Q187" i="1"/>
  <c r="R187" i="1"/>
  <c r="D188" i="1"/>
  <c r="G188" i="1"/>
  <c r="J188" i="1"/>
  <c r="M188" i="1"/>
  <c r="Q188" i="1"/>
  <c r="P188" i="1" s="1"/>
  <c r="R188" i="1"/>
  <c r="D189" i="1"/>
  <c r="G189" i="1"/>
  <c r="J189" i="1"/>
  <c r="M189" i="1"/>
  <c r="P189" i="1"/>
  <c r="Q189" i="1"/>
  <c r="R189" i="1"/>
  <c r="D190" i="1"/>
  <c r="G190" i="1"/>
  <c r="J190" i="1"/>
  <c r="M190" i="1"/>
  <c r="P190" i="1"/>
  <c r="Q190" i="1"/>
  <c r="R190" i="1"/>
  <c r="E192" i="1"/>
  <c r="D192" i="1" s="1"/>
  <c r="F192" i="1"/>
  <c r="H192" i="1"/>
  <c r="I192" i="1"/>
  <c r="J192" i="1"/>
  <c r="K192" i="1"/>
  <c r="L192" i="1"/>
  <c r="N192" i="1"/>
  <c r="O192" i="1"/>
  <c r="D193" i="1"/>
  <c r="G193" i="1"/>
  <c r="J193" i="1"/>
  <c r="M193" i="1"/>
  <c r="Q193" i="1"/>
  <c r="P193" i="1" s="1"/>
  <c r="R193" i="1"/>
  <c r="R192" i="1" s="1"/>
  <c r="D194" i="1"/>
  <c r="G194" i="1"/>
  <c r="J194" i="1"/>
  <c r="M194" i="1"/>
  <c r="P194" i="1"/>
  <c r="Q194" i="1"/>
  <c r="R194" i="1"/>
  <c r="D195" i="1"/>
  <c r="G195" i="1"/>
  <c r="J195" i="1"/>
  <c r="M195" i="1"/>
  <c r="P195" i="1"/>
  <c r="Q195" i="1"/>
  <c r="Q192" i="1" s="1"/>
  <c r="R195" i="1"/>
  <c r="E197" i="1"/>
  <c r="F197" i="1"/>
  <c r="H197" i="1"/>
  <c r="I197" i="1"/>
  <c r="J197" i="1"/>
  <c r="K197" i="1"/>
  <c r="L197" i="1"/>
  <c r="N197" i="1"/>
  <c r="M197" i="1" s="1"/>
  <c r="O197" i="1"/>
  <c r="D198" i="1"/>
  <c r="G198" i="1"/>
  <c r="J198" i="1"/>
  <c r="M198" i="1"/>
  <c r="Q198" i="1"/>
  <c r="P198" i="1" s="1"/>
  <c r="R198" i="1"/>
  <c r="R197" i="1" s="1"/>
  <c r="D199" i="1"/>
  <c r="G199" i="1"/>
  <c r="J199" i="1"/>
  <c r="M199" i="1"/>
  <c r="P199" i="1"/>
  <c r="Q199" i="1"/>
  <c r="R199" i="1"/>
  <c r="D200" i="1"/>
  <c r="G200" i="1"/>
  <c r="J200" i="1"/>
  <c r="M200" i="1"/>
  <c r="P200" i="1"/>
  <c r="Q200" i="1"/>
  <c r="Q197" i="1" s="1"/>
  <c r="P197" i="1" s="1"/>
  <c r="R200" i="1"/>
  <c r="D201" i="1"/>
  <c r="G201" i="1"/>
  <c r="J201" i="1"/>
  <c r="M201" i="1"/>
  <c r="Q201" i="1"/>
  <c r="R201" i="1"/>
  <c r="E203" i="1"/>
  <c r="F203" i="1"/>
  <c r="G203" i="1"/>
  <c r="H203" i="1"/>
  <c r="I203" i="1"/>
  <c r="K203" i="1"/>
  <c r="K184" i="1" s="1"/>
  <c r="J184" i="1" s="1"/>
  <c r="L203" i="1"/>
  <c r="N203" i="1"/>
  <c r="O203" i="1"/>
  <c r="O184" i="1" s="1"/>
  <c r="D204" i="1"/>
  <c r="G204" i="1"/>
  <c r="J204" i="1"/>
  <c r="M204" i="1"/>
  <c r="P204" i="1"/>
  <c r="Q204" i="1"/>
  <c r="R204" i="1"/>
  <c r="D205" i="1"/>
  <c r="G205" i="1"/>
  <c r="J205" i="1"/>
  <c r="M205" i="1"/>
  <c r="Q205" i="1"/>
  <c r="Q203" i="1" s="1"/>
  <c r="R205" i="1"/>
  <c r="D206" i="1"/>
  <c r="G206" i="1"/>
  <c r="J206" i="1"/>
  <c r="M206" i="1"/>
  <c r="Q206" i="1"/>
  <c r="P206" i="1" s="1"/>
  <c r="R206" i="1"/>
  <c r="R203" i="1" s="1"/>
  <c r="D207" i="1"/>
  <c r="G207" i="1"/>
  <c r="J207" i="1"/>
  <c r="M207" i="1"/>
  <c r="Q207" i="1"/>
  <c r="R207" i="1"/>
  <c r="F209" i="1"/>
  <c r="H209" i="1"/>
  <c r="G209" i="1" s="1"/>
  <c r="I209" i="1"/>
  <c r="J209" i="1"/>
  <c r="K209" i="1"/>
  <c r="L209" i="1"/>
  <c r="O209" i="1"/>
  <c r="D210" i="1"/>
  <c r="G210" i="1"/>
  <c r="J210" i="1"/>
  <c r="M210" i="1"/>
  <c r="Q210" i="1"/>
  <c r="R210" i="1"/>
  <c r="E211" i="1"/>
  <c r="D211" i="1" s="1"/>
  <c r="G211" i="1"/>
  <c r="J211" i="1"/>
  <c r="N211" i="1"/>
  <c r="M211" i="1" s="1"/>
  <c r="R211" i="1"/>
  <c r="D212" i="1"/>
  <c r="G212" i="1"/>
  <c r="J212" i="1"/>
  <c r="M212" i="1"/>
  <c r="Q212" i="1"/>
  <c r="P212" i="1" s="1"/>
  <c r="R212" i="1"/>
  <c r="D213" i="1"/>
  <c r="G213" i="1"/>
  <c r="J213" i="1"/>
  <c r="M213" i="1"/>
  <c r="Q213" i="1"/>
  <c r="P213" i="1" s="1"/>
  <c r="R213" i="1"/>
  <c r="R209" i="1" s="1"/>
  <c r="D214" i="1"/>
  <c r="G214" i="1"/>
  <c r="J214" i="1"/>
  <c r="M214" i="1"/>
  <c r="Q214" i="1"/>
  <c r="P214" i="1" s="1"/>
  <c r="R214" i="1"/>
  <c r="D215" i="1"/>
  <c r="G215" i="1"/>
  <c r="J215" i="1"/>
  <c r="M215" i="1"/>
  <c r="Q215" i="1"/>
  <c r="R215" i="1"/>
  <c r="P215" i="1" s="1"/>
  <c r="P192" i="1" l="1"/>
  <c r="P176" i="1"/>
  <c r="P162" i="1"/>
  <c r="J203" i="1"/>
  <c r="R186" i="1"/>
  <c r="P181" i="1"/>
  <c r="P178" i="1"/>
  <c r="P170" i="1"/>
  <c r="O146" i="1"/>
  <c r="I146" i="1"/>
  <c r="P207" i="1"/>
  <c r="M203" i="1"/>
  <c r="D203" i="1"/>
  <c r="G197" i="1"/>
  <c r="G192" i="1"/>
  <c r="P187" i="1"/>
  <c r="I184" i="1"/>
  <c r="D186" i="1"/>
  <c r="G176" i="1"/>
  <c r="P171" i="1"/>
  <c r="J169" i="1"/>
  <c r="P167" i="1"/>
  <c r="G162" i="1"/>
  <c r="P157" i="1"/>
  <c r="R146" i="1"/>
  <c r="P203" i="1"/>
  <c r="F184" i="1"/>
  <c r="H184" i="1"/>
  <c r="G184" i="1" s="1"/>
  <c r="P210" i="1"/>
  <c r="P201" i="1"/>
  <c r="D197" i="1"/>
  <c r="N184" i="1"/>
  <c r="M184" i="1" s="1"/>
  <c r="P166" i="1"/>
  <c r="L146" i="1"/>
  <c r="J146" i="1" s="1"/>
  <c r="H146" i="1"/>
  <c r="G148" i="1"/>
  <c r="E209" i="1"/>
  <c r="D209" i="1" s="1"/>
  <c r="Q211" i="1"/>
  <c r="P211" i="1" s="1"/>
  <c r="N209" i="1"/>
  <c r="M209" i="1" s="1"/>
  <c r="P205" i="1"/>
  <c r="M192" i="1"/>
  <c r="J186" i="1"/>
  <c r="J156" i="1"/>
  <c r="G150" i="1"/>
  <c r="N146" i="1"/>
  <c r="M146" i="1" s="1"/>
  <c r="E146" i="1"/>
  <c r="D146" i="1" s="1"/>
  <c r="Q142" i="1"/>
  <c r="P142" i="1" s="1"/>
  <c r="E137" i="1"/>
  <c r="D137" i="1" s="1"/>
  <c r="Q139" i="1"/>
  <c r="P139" i="1" s="1"/>
  <c r="P127" i="1"/>
  <c r="P122" i="1"/>
  <c r="P110" i="1"/>
  <c r="L89" i="1"/>
  <c r="L217" i="1" s="1"/>
  <c r="J108" i="1"/>
  <c r="Q101" i="1"/>
  <c r="P101" i="1" s="1"/>
  <c r="Q99" i="1"/>
  <c r="N99" i="1"/>
  <c r="M99" i="1" s="1"/>
  <c r="P94" i="1"/>
  <c r="O89" i="1"/>
  <c r="R9" i="1"/>
  <c r="O9" i="1"/>
  <c r="O217" i="1" s="1"/>
  <c r="F146" i="1"/>
  <c r="H137" i="1"/>
  <c r="G137" i="1" s="1"/>
  <c r="R91" i="1"/>
  <c r="P92" i="1"/>
  <c r="I89" i="1"/>
  <c r="K36" i="1"/>
  <c r="J36" i="1" s="1"/>
  <c r="P22" i="1"/>
  <c r="Q148" i="1"/>
  <c r="P143" i="1"/>
  <c r="M140" i="1"/>
  <c r="P135" i="1"/>
  <c r="Q126" i="1"/>
  <c r="P126" i="1" s="1"/>
  <c r="G126" i="1"/>
  <c r="P120" i="1"/>
  <c r="R117" i="1"/>
  <c r="Q117" i="1"/>
  <c r="P112" i="1"/>
  <c r="R108" i="1"/>
  <c r="P108" i="1" s="1"/>
  <c r="R99" i="1"/>
  <c r="N36" i="1"/>
  <c r="M36" i="1" s="1"/>
  <c r="M38" i="1"/>
  <c r="M141" i="1"/>
  <c r="Q137" i="1"/>
  <c r="P137" i="1" s="1"/>
  <c r="P113" i="1"/>
  <c r="P109" i="1"/>
  <c r="G108" i="1"/>
  <c r="P91" i="1"/>
  <c r="K89" i="1"/>
  <c r="F89" i="1"/>
  <c r="F217" i="1" s="1"/>
  <c r="Q79" i="1"/>
  <c r="P79" i="1" s="1"/>
  <c r="R36" i="1"/>
  <c r="M29" i="1"/>
  <c r="P11" i="1"/>
  <c r="H99" i="1"/>
  <c r="G91" i="1"/>
  <c r="P73" i="1"/>
  <c r="P66" i="1"/>
  <c r="P56" i="1"/>
  <c r="P46" i="1"/>
  <c r="J38" i="1"/>
  <c r="E36" i="1"/>
  <c r="D36" i="1" s="1"/>
  <c r="P16" i="1"/>
  <c r="G15" i="1"/>
  <c r="D11" i="1"/>
  <c r="K9" i="1"/>
  <c r="E89" i="1"/>
  <c r="D89" i="1" s="1"/>
  <c r="Q60" i="1"/>
  <c r="P60" i="1" s="1"/>
  <c r="Q38" i="1"/>
  <c r="H36" i="1"/>
  <c r="Q29" i="1"/>
  <c r="P29" i="1" s="1"/>
  <c r="P17" i="1"/>
  <c r="P12" i="1"/>
  <c r="G11" i="1"/>
  <c r="N9" i="1"/>
  <c r="Q72" i="1"/>
  <c r="P72" i="1" s="1"/>
  <c r="Q65" i="1"/>
  <c r="P65" i="1" s="1"/>
  <c r="Q55" i="1"/>
  <c r="P55" i="1" s="1"/>
  <c r="Q45" i="1"/>
  <c r="P45" i="1" s="1"/>
  <c r="M41" i="1"/>
  <c r="E9" i="1"/>
  <c r="M82" i="1"/>
  <c r="G60" i="1"/>
  <c r="M9" i="1" l="1"/>
  <c r="D9" i="1"/>
  <c r="P38" i="1"/>
  <c r="Q36" i="1"/>
  <c r="P36" i="1" s="1"/>
  <c r="Q9" i="1"/>
  <c r="P99" i="1"/>
  <c r="J89" i="1"/>
  <c r="I217" i="1"/>
  <c r="G146" i="1"/>
  <c r="Q209" i="1"/>
  <c r="H89" i="1"/>
  <c r="G89" i="1" s="1"/>
  <c r="G99" i="1"/>
  <c r="Q89" i="1"/>
  <c r="P117" i="1"/>
  <c r="P148" i="1"/>
  <c r="Q146" i="1"/>
  <c r="P146" i="1" s="1"/>
  <c r="N89" i="1"/>
  <c r="M89" i="1" s="1"/>
  <c r="E184" i="1"/>
  <c r="D184" i="1" s="1"/>
  <c r="J9" i="1"/>
  <c r="K217" i="1"/>
  <c r="J217" i="1" s="1"/>
  <c r="R89" i="1"/>
  <c r="R217" i="1" s="1"/>
  <c r="R184" i="1"/>
  <c r="P186" i="1"/>
  <c r="G36" i="1"/>
  <c r="H217" i="1" l="1"/>
  <c r="G217" i="1" s="1"/>
  <c r="P209" i="1"/>
  <c r="Q184" i="1"/>
  <c r="P184" i="1" s="1"/>
  <c r="E217" i="1"/>
  <c r="D217" i="1" s="1"/>
  <c r="P89" i="1"/>
  <c r="P9" i="1"/>
  <c r="Q217" i="1"/>
  <c r="P217" i="1" s="1"/>
  <c r="N217" i="1"/>
  <c r="M217" i="1" s="1"/>
</calcChain>
</file>

<file path=xl/sharedStrings.xml><?xml version="1.0" encoding="utf-8"?>
<sst xmlns="http://schemas.openxmlformats.org/spreadsheetml/2006/main" count="204" uniqueCount="143">
  <si>
    <t xml:space="preserve"> </t>
  </si>
  <si>
    <t>GRAND TOTAL</t>
  </si>
  <si>
    <t>Private Ports</t>
  </si>
  <si>
    <t>Other Government Ports</t>
  </si>
  <si>
    <t>Pagadian</t>
  </si>
  <si>
    <t>Malangas</t>
  </si>
  <si>
    <t>Basilan</t>
  </si>
  <si>
    <t>Zamboanga</t>
  </si>
  <si>
    <t>PMO ZAMBOANGA</t>
  </si>
  <si>
    <t>Saranggani</t>
  </si>
  <si>
    <t>General Santos</t>
  </si>
  <si>
    <t xml:space="preserve">PMO SOCSARGEN </t>
  </si>
  <si>
    <t>Mati</t>
  </si>
  <si>
    <t>Davao, Sasa</t>
  </si>
  <si>
    <t>PMO DAVAO</t>
  </si>
  <si>
    <t>Dapitan</t>
  </si>
  <si>
    <t>PMO ZAMBOANGA DEL NORTE</t>
  </si>
  <si>
    <t>Kalamansig</t>
  </si>
  <si>
    <t>Cotabato</t>
  </si>
  <si>
    <t>PMO COTABATO</t>
  </si>
  <si>
    <t>Southern Mindanao</t>
  </si>
  <si>
    <t>San Jose</t>
  </si>
  <si>
    <t>Lipata Ferry</t>
  </si>
  <si>
    <t>Dapa</t>
  </si>
  <si>
    <t>Surigao</t>
  </si>
  <si>
    <t>PMO SURIGAO</t>
  </si>
  <si>
    <t>Plaridel</t>
  </si>
  <si>
    <t>Jimenez</t>
  </si>
  <si>
    <t>Ozamiz</t>
  </si>
  <si>
    <t>PMO MISAMIS OCC/OZAMIZ</t>
  </si>
  <si>
    <t>Masao</t>
  </si>
  <si>
    <t>Butuan</t>
  </si>
  <si>
    <t>Nasipit</t>
  </si>
  <si>
    <t xml:space="preserve">PMO AGUSAN </t>
  </si>
  <si>
    <t>Tubod</t>
  </si>
  <si>
    <t>Iligan</t>
  </si>
  <si>
    <t>PMO LANAO DEL NORTE/ILIGAN</t>
  </si>
  <si>
    <t>Opol</t>
  </si>
  <si>
    <t>Benoni</t>
  </si>
  <si>
    <t>Balingoan</t>
  </si>
  <si>
    <t>Cagayan De Oro</t>
  </si>
  <si>
    <t>PMO MISAMIS OR/CAGAYAN DE ORO</t>
  </si>
  <si>
    <t>Northern Mindanao</t>
  </si>
  <si>
    <t>Ubay</t>
  </si>
  <si>
    <t>Tubigon</t>
  </si>
  <si>
    <t>Talibon</t>
  </si>
  <si>
    <t>Jagna</t>
  </si>
  <si>
    <t>Tagbilaran</t>
  </si>
  <si>
    <t>PMO BOHOL</t>
  </si>
  <si>
    <t>San Jose, Carangian</t>
  </si>
  <si>
    <t>San Isidro Ferry</t>
  </si>
  <si>
    <t xml:space="preserve">Liloan </t>
  </si>
  <si>
    <t>Catbalogan</t>
  </si>
  <si>
    <t>Calbayog</t>
  </si>
  <si>
    <t>Borongan</t>
  </si>
  <si>
    <t>Tacloban</t>
  </si>
  <si>
    <t>PMO EASTERN LEYTE/SAMAR</t>
  </si>
  <si>
    <t>San Carlos</t>
  </si>
  <si>
    <t>Hinoba-an</t>
  </si>
  <si>
    <t>Danao Escalante</t>
  </si>
  <si>
    <t>Banago</t>
  </si>
  <si>
    <t>Pulupandan</t>
  </si>
  <si>
    <t>PMO NEGROS OCC./BACOLOD/BANAGO/BREDCO</t>
  </si>
  <si>
    <t>Palompon</t>
  </si>
  <si>
    <t>Maasin</t>
  </si>
  <si>
    <t>Hilongos</t>
  </si>
  <si>
    <t>Baybay</t>
  </si>
  <si>
    <t>Ormoc</t>
  </si>
  <si>
    <t>PMO WESTERN LEYTE/BILIRAN</t>
  </si>
  <si>
    <t>San Jose Buenavista, Antique</t>
  </si>
  <si>
    <t>Estancia</t>
  </si>
  <si>
    <t>Dumaguit</t>
  </si>
  <si>
    <t>Culasi</t>
  </si>
  <si>
    <t>Iloilo</t>
  </si>
  <si>
    <t xml:space="preserve">PMO PANAY GUIMARAS </t>
  </si>
  <si>
    <t>Tandayag</t>
  </si>
  <si>
    <t>Larena</t>
  </si>
  <si>
    <t>Guihulngan</t>
  </si>
  <si>
    <t>Dumaguete</t>
  </si>
  <si>
    <t>PMO NEGROS OR/SIQUIJOR</t>
  </si>
  <si>
    <t>Visayas</t>
  </si>
  <si>
    <t>El Nido</t>
  </si>
  <si>
    <t>Cuyo</t>
  </si>
  <si>
    <t>Culion</t>
  </si>
  <si>
    <t>Coron</t>
  </si>
  <si>
    <t>Brooke's Point</t>
  </si>
  <si>
    <t>Puerto Princesa</t>
  </si>
  <si>
    <t>PMO PALAWAN</t>
  </si>
  <si>
    <t>Burias</t>
  </si>
  <si>
    <t>Ticao</t>
  </si>
  <si>
    <t>Masbate</t>
  </si>
  <si>
    <t>PMO MASBATE</t>
  </si>
  <si>
    <t>Sta Cruz</t>
  </si>
  <si>
    <t>Balanacan</t>
  </si>
  <si>
    <t>Lucena</t>
  </si>
  <si>
    <t>PMO MARINDUQUE/QUEZON</t>
  </si>
  <si>
    <t>Virac</t>
  </si>
  <si>
    <t>Tabaco</t>
  </si>
  <si>
    <t>Pasacao</t>
  </si>
  <si>
    <t>Matnog Ferry</t>
  </si>
  <si>
    <t>Bulan</t>
  </si>
  <si>
    <t>Legazpi</t>
  </si>
  <si>
    <t>PMO BICOL</t>
  </si>
  <si>
    <t>Tilik</t>
  </si>
  <si>
    <t>San Jose, Mindoro</t>
  </si>
  <si>
    <t>Puerto Galera</t>
  </si>
  <si>
    <t>Dangay, Roxas</t>
  </si>
  <si>
    <t>Abra de Ilog</t>
  </si>
  <si>
    <t>Calapan</t>
  </si>
  <si>
    <t>PMO MINDORO</t>
  </si>
  <si>
    <t>Romblon</t>
  </si>
  <si>
    <t>Poctoy</t>
  </si>
  <si>
    <t>Batangas</t>
  </si>
  <si>
    <t>PMO BATANGAS</t>
  </si>
  <si>
    <t>Southern Luzon</t>
  </si>
  <si>
    <t>Currimao</t>
  </si>
  <si>
    <t>Basco</t>
  </si>
  <si>
    <t>Aparri</t>
  </si>
  <si>
    <t>PMO NORTHERN LUZON</t>
  </si>
  <si>
    <t>Dingalan</t>
  </si>
  <si>
    <t>Capinpin (Orion)</t>
  </si>
  <si>
    <t>Lamao</t>
  </si>
  <si>
    <t>PMO BATAAN/AURORA</t>
  </si>
  <si>
    <t>MICT Field Office</t>
  </si>
  <si>
    <t>Private Ports (Pasig)</t>
  </si>
  <si>
    <t>Pasig (Gov't.)</t>
  </si>
  <si>
    <t>South Harbor (Manila)</t>
  </si>
  <si>
    <t>PMO NCR SOUTH</t>
  </si>
  <si>
    <t>North Harbor (Manila)</t>
  </si>
  <si>
    <t>PMO NCR NORTH</t>
  </si>
  <si>
    <t>Manila/Northern Luzon</t>
  </si>
  <si>
    <t>Foreign</t>
  </si>
  <si>
    <t>Domestic</t>
  </si>
  <si>
    <t>Total</t>
  </si>
  <si>
    <t>4th Quarter</t>
  </si>
  <si>
    <t>3rd Quarter</t>
  </si>
  <si>
    <t>2nd Quarter</t>
  </si>
  <si>
    <t>1st Quarter</t>
  </si>
  <si>
    <t>Port Management Offices</t>
  </si>
  <si>
    <t>SHIPCALLS</t>
  </si>
  <si>
    <t>2015</t>
  </si>
  <si>
    <t>Philippine Ports Authority</t>
  </si>
  <si>
    <t>SHIPPING STATISTICS SUMMARY  BY PMO/PORT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</si>
</sst>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3" fontId="3" fillId="0" borderId="1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4" xfId="0" applyFont="1" applyFill="1" applyBorder="1"/>
    <xf numFmtId="0" fontId="1" fillId="0" borderId="0" xfId="0" applyFont="1" applyFill="1" applyBorder="1"/>
    <xf numFmtId="3" fontId="5" fillId="0" borderId="5" xfId="0" applyNumberFormat="1" applyFont="1" applyFill="1" applyBorder="1" applyAlignment="1">
      <alignment horizontal="right"/>
    </xf>
    <xf numFmtId="0" fontId="3" fillId="0" borderId="6" xfId="0" applyFont="1" applyFill="1" applyBorder="1"/>
    <xf numFmtId="0" fontId="3" fillId="0" borderId="0" xfId="0" applyFont="1" applyFill="1" applyBorder="1"/>
    <xf numFmtId="0" fontId="6" fillId="0" borderId="7" xfId="0" applyFont="1" applyFill="1" applyBorder="1"/>
    <xf numFmtId="3" fontId="3" fillId="0" borderId="5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0" xfId="0" applyFont="1" applyFill="1" applyBorder="1"/>
    <xf numFmtId="0" fontId="3" fillId="0" borderId="7" xfId="0" applyFont="1" applyFill="1" applyBorder="1"/>
    <xf numFmtId="0" fontId="0" fillId="0" borderId="0" xfId="0" applyFill="1"/>
    <xf numFmtId="3" fontId="2" fillId="0" borderId="5" xfId="0" applyNumberFormat="1" applyFont="1" applyFill="1" applyBorder="1" applyAlignment="1">
      <alignment horizontal="right"/>
    </xf>
    <xf numFmtId="0" fontId="7" fillId="0" borderId="6" xfId="0" applyFont="1" applyFill="1" applyBorder="1"/>
    <xf numFmtId="0" fontId="1" fillId="0" borderId="0" xfId="0" applyFont="1" applyFill="1"/>
    <xf numFmtId="0" fontId="5" fillId="0" borderId="0" xfId="0" applyFont="1" applyFill="1" applyBorder="1"/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7" fillId="0" borderId="0" xfId="0" applyFont="1" applyFill="1" applyBorder="1"/>
    <xf numFmtId="0" fontId="4" fillId="0" borderId="6" xfId="0" applyFont="1" applyFill="1" applyBorder="1"/>
    <xf numFmtId="0" fontId="8" fillId="0" borderId="6" xfId="0" applyFont="1" applyFill="1" applyBorder="1"/>
    <xf numFmtId="0" fontId="2" fillId="0" borderId="0" xfId="0" applyFont="1" applyFill="1"/>
    <xf numFmtId="0" fontId="5" fillId="0" borderId="6" xfId="0" applyFont="1" applyFill="1" applyBorder="1"/>
    <xf numFmtId="3" fontId="4" fillId="0" borderId="8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0" fontId="9" fillId="7" borderId="0" xfId="0" applyFont="1" applyFill="1"/>
    <xf numFmtId="0" fontId="10" fillId="7" borderId="0" xfId="0" applyFont="1" applyFill="1" applyAlignment="1">
      <alignment horizontal="left"/>
    </xf>
    <xf numFmtId="0" fontId="11" fillId="7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W228"/>
  <sheetViews>
    <sheetView tabSelected="1" workbookViewId="0">
      <pane xSplit="3" ySplit="7" topLeftCell="D197" activePane="bottomRight" state="frozen"/>
      <selection activeCell="N37" sqref="N37"/>
      <selection pane="topRight" activeCell="N37" sqref="N37"/>
      <selection pane="bottomLeft" activeCell="N37" sqref="N37"/>
      <selection pane="bottomRight" activeCell="F3" sqref="F3"/>
    </sheetView>
  </sheetViews>
  <sheetFormatPr defaultRowHeight="15" x14ac:dyDescent="0.25"/>
  <cols>
    <col min="1" max="1" width="2.140625" style="3" customWidth="1"/>
    <col min="2" max="2" width="2.140625" style="2" customWidth="1"/>
    <col min="3" max="3" width="30" style="2" customWidth="1"/>
    <col min="4" max="6" width="11.7109375" style="1" customWidth="1"/>
  </cols>
  <sheetData>
    <row r="1" spans="1:18" s="59" customFormat="1" ht="15" customHeight="1" x14ac:dyDescent="0.25">
      <c r="A1" s="61" t="s">
        <v>142</v>
      </c>
      <c r="B1" s="61"/>
      <c r="C1" s="60"/>
    </row>
    <row r="2" spans="1:18" s="22" customFormat="1" ht="15.75" x14ac:dyDescent="0.25">
      <c r="A2" s="57" t="s">
        <v>141</v>
      </c>
      <c r="B2" s="57"/>
      <c r="C2" s="56"/>
    </row>
    <row r="3" spans="1:18" s="22" customFormat="1" ht="15.75" x14ac:dyDescent="0.25">
      <c r="A3" s="58" t="s">
        <v>140</v>
      </c>
      <c r="B3" s="57"/>
      <c r="C3" s="56"/>
    </row>
    <row r="4" spans="1:18" s="22" customFormat="1" ht="15.75" x14ac:dyDescent="0.25">
      <c r="A4" s="57" t="s">
        <v>139</v>
      </c>
      <c r="B4" s="57"/>
      <c r="C4" s="56"/>
    </row>
    <row r="5" spans="1:18" s="22" customFormat="1" ht="15.75" x14ac:dyDescent="0.25">
      <c r="A5" s="57"/>
      <c r="B5" s="57"/>
      <c r="C5" s="56"/>
    </row>
    <row r="6" spans="1:18" s="22" customFormat="1" x14ac:dyDescent="0.25">
      <c r="A6" s="55" t="s">
        <v>138</v>
      </c>
      <c r="B6" s="54"/>
      <c r="C6" s="53"/>
      <c r="D6" s="52" t="s">
        <v>137</v>
      </c>
      <c r="E6" s="52"/>
      <c r="F6" s="52"/>
      <c r="G6" s="51" t="s">
        <v>136</v>
      </c>
      <c r="H6" s="51"/>
      <c r="I6" s="51"/>
      <c r="J6" s="50" t="s">
        <v>135</v>
      </c>
      <c r="K6" s="50"/>
      <c r="L6" s="50"/>
      <c r="M6" s="49" t="s">
        <v>134</v>
      </c>
      <c r="N6" s="49"/>
      <c r="O6" s="49"/>
      <c r="P6" s="48" t="s">
        <v>1</v>
      </c>
      <c r="Q6" s="48"/>
      <c r="R6" s="48"/>
    </row>
    <row r="7" spans="1:18" x14ac:dyDescent="0.25">
      <c r="A7" s="47"/>
      <c r="B7" s="46"/>
      <c r="C7" s="45"/>
      <c r="D7" s="44" t="s">
        <v>133</v>
      </c>
      <c r="E7" s="44" t="s">
        <v>132</v>
      </c>
      <c r="F7" s="44" t="s">
        <v>131</v>
      </c>
      <c r="G7" s="43" t="s">
        <v>133</v>
      </c>
      <c r="H7" s="43" t="s">
        <v>132</v>
      </c>
      <c r="I7" s="43" t="s">
        <v>131</v>
      </c>
      <c r="J7" s="42" t="s">
        <v>133</v>
      </c>
      <c r="K7" s="42" t="s">
        <v>132</v>
      </c>
      <c r="L7" s="42" t="s">
        <v>131</v>
      </c>
      <c r="M7" s="41" t="s">
        <v>133</v>
      </c>
      <c r="N7" s="41" t="s">
        <v>132</v>
      </c>
      <c r="O7" s="41" t="s">
        <v>131</v>
      </c>
      <c r="P7" s="40" t="s">
        <v>133</v>
      </c>
      <c r="Q7" s="40" t="s">
        <v>132</v>
      </c>
      <c r="R7" s="40" t="s">
        <v>131</v>
      </c>
    </row>
    <row r="8" spans="1:18" s="8" customFormat="1" x14ac:dyDescent="0.25">
      <c r="A8" s="39"/>
      <c r="B8" s="38"/>
      <c r="C8" s="3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5"/>
      <c r="Q8" s="35"/>
      <c r="R8" s="35"/>
    </row>
    <row r="9" spans="1:18" s="25" customFormat="1" x14ac:dyDescent="0.25">
      <c r="A9" s="29" t="s">
        <v>130</v>
      </c>
      <c r="B9" s="28"/>
      <c r="C9" s="27"/>
      <c r="D9" s="18">
        <f>+E9+F9</f>
        <v>4486</v>
      </c>
      <c r="E9" s="18">
        <f>+E11+E15+E20+E22+E29</f>
        <v>3608</v>
      </c>
      <c r="F9" s="18">
        <f>+F11+F15+F20+F22+F29</f>
        <v>878</v>
      </c>
      <c r="G9" s="18">
        <f>+H9+I9</f>
        <v>4922</v>
      </c>
      <c r="H9" s="18">
        <f>+H11+H15+H20+H22+H29</f>
        <v>3807</v>
      </c>
      <c r="I9" s="18">
        <f>+I11+I15+I20+I22+I29</f>
        <v>1115</v>
      </c>
      <c r="J9" s="18">
        <f>+K9+L9</f>
        <v>4741</v>
      </c>
      <c r="K9" s="18">
        <f>+K11+K15+K20+K22+K29</f>
        <v>3533</v>
      </c>
      <c r="L9" s="18">
        <f>+L11+L15+L20+L22+L29</f>
        <v>1208</v>
      </c>
      <c r="M9" s="18">
        <f>+N9+O9</f>
        <v>4653</v>
      </c>
      <c r="N9" s="18">
        <f>+N11+N15+N20+N22+N29</f>
        <v>3409</v>
      </c>
      <c r="O9" s="18">
        <f>+O11+O15+O20+O22+O29</f>
        <v>1244</v>
      </c>
      <c r="P9" s="18">
        <f>+Q9+R9</f>
        <v>18802</v>
      </c>
      <c r="Q9" s="18">
        <f>+Q11+Q15+Q20+Q22+Q29</f>
        <v>14357</v>
      </c>
      <c r="R9" s="18">
        <f>+R11+R15+R20+R22+R29</f>
        <v>4445</v>
      </c>
    </row>
    <row r="10" spans="1:18" s="22" customFormat="1" x14ac:dyDescent="0.25">
      <c r="A10" s="21"/>
      <c r="B10" s="20"/>
      <c r="C10" s="19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5" customFormat="1" x14ac:dyDescent="0.25">
      <c r="A11" s="21"/>
      <c r="B11" s="26" t="s">
        <v>129</v>
      </c>
      <c r="C11" s="15"/>
      <c r="D11" s="14">
        <f>+E11+F11</f>
        <v>1528</v>
      </c>
      <c r="E11" s="14">
        <f>SUM(E12:E13)</f>
        <v>1447</v>
      </c>
      <c r="F11" s="14">
        <f>SUM(F12:F13)</f>
        <v>81</v>
      </c>
      <c r="G11" s="14">
        <f>+H11+I11</f>
        <v>1636</v>
      </c>
      <c r="H11" s="14">
        <f>SUM(H12:H13)</f>
        <v>1539</v>
      </c>
      <c r="I11" s="14">
        <f>SUM(I12:I13)</f>
        <v>97</v>
      </c>
      <c r="J11" s="14">
        <f>+K11+L11</f>
        <v>1540</v>
      </c>
      <c r="K11" s="14">
        <f>SUM(K12:K13)</f>
        <v>1453</v>
      </c>
      <c r="L11" s="14">
        <f>SUM(L12:L13)</f>
        <v>87</v>
      </c>
      <c r="M11" s="14">
        <f>+N11+O11</f>
        <v>1363</v>
      </c>
      <c r="N11" s="14">
        <f>SUM(N12:N13)</f>
        <v>1258</v>
      </c>
      <c r="O11" s="14">
        <f>SUM(O12:O13)</f>
        <v>105</v>
      </c>
      <c r="P11" s="14">
        <f>+Q11+R11</f>
        <v>6067</v>
      </c>
      <c r="Q11" s="14">
        <f>SUM(Q12:Q13)</f>
        <v>5697</v>
      </c>
      <c r="R11" s="14">
        <f>SUM(R12:R13)</f>
        <v>370</v>
      </c>
    </row>
    <row r="12" spans="1:18" s="22" customFormat="1" x14ac:dyDescent="0.25">
      <c r="A12" s="21"/>
      <c r="B12" s="20"/>
      <c r="C12" s="19" t="s">
        <v>128</v>
      </c>
      <c r="D12" s="23">
        <f>+E12+F12</f>
        <v>1023</v>
      </c>
      <c r="E12" s="23">
        <v>1023</v>
      </c>
      <c r="F12" s="23">
        <v>0</v>
      </c>
      <c r="G12" s="23">
        <f>+H12+I12</f>
        <v>994</v>
      </c>
      <c r="H12" s="23">
        <v>994</v>
      </c>
      <c r="I12" s="23">
        <v>0</v>
      </c>
      <c r="J12" s="23">
        <f>+K12+L12</f>
        <v>986</v>
      </c>
      <c r="K12" s="23">
        <v>986</v>
      </c>
      <c r="L12" s="23">
        <v>0</v>
      </c>
      <c r="M12" s="23">
        <f>+N12+O12</f>
        <v>1017</v>
      </c>
      <c r="N12" s="23">
        <v>1016</v>
      </c>
      <c r="O12" s="23">
        <v>1</v>
      </c>
      <c r="P12" s="23">
        <f>+Q12+R12</f>
        <v>4020</v>
      </c>
      <c r="Q12" s="23">
        <f>+E12+H12+K12+N12</f>
        <v>4019</v>
      </c>
      <c r="R12" s="23">
        <f>+F12+I12+L12+O12</f>
        <v>1</v>
      </c>
    </row>
    <row r="13" spans="1:18" s="22" customFormat="1" x14ac:dyDescent="0.25">
      <c r="A13" s="21"/>
      <c r="B13" s="20"/>
      <c r="C13" s="24" t="s">
        <v>2</v>
      </c>
      <c r="D13" s="23">
        <f>+E13+F13</f>
        <v>505</v>
      </c>
      <c r="E13" s="23">
        <v>424</v>
      </c>
      <c r="F13" s="23">
        <v>81</v>
      </c>
      <c r="G13" s="23">
        <f>+H13+I13</f>
        <v>642</v>
      </c>
      <c r="H13" s="23">
        <v>545</v>
      </c>
      <c r="I13" s="23">
        <v>97</v>
      </c>
      <c r="J13" s="23">
        <f>+K13+L13</f>
        <v>554</v>
      </c>
      <c r="K13" s="23">
        <v>467</v>
      </c>
      <c r="L13" s="23">
        <v>87</v>
      </c>
      <c r="M13" s="23">
        <f>+N13+O13</f>
        <v>346</v>
      </c>
      <c r="N13" s="23">
        <v>242</v>
      </c>
      <c r="O13" s="23">
        <v>104</v>
      </c>
      <c r="P13" s="23">
        <f>+Q13+R13</f>
        <v>2047</v>
      </c>
      <c r="Q13" s="23">
        <f>+E13+H13+K13+N13</f>
        <v>1678</v>
      </c>
      <c r="R13" s="23">
        <f>+F13+I13+L13+O13</f>
        <v>369</v>
      </c>
    </row>
    <row r="14" spans="1:18" s="22" customFormat="1" x14ac:dyDescent="0.25">
      <c r="A14" s="21"/>
      <c r="B14" s="20"/>
      <c r="C14" s="1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5" customFormat="1" x14ac:dyDescent="0.25">
      <c r="A15" s="21"/>
      <c r="B15" s="26" t="s">
        <v>127</v>
      </c>
      <c r="C15" s="15"/>
      <c r="D15" s="14">
        <f>+E15+F15</f>
        <v>884</v>
      </c>
      <c r="E15" s="14">
        <f>SUM(E16:E18)</f>
        <v>602</v>
      </c>
      <c r="F15" s="14">
        <f>SUM(F16:F18)</f>
        <v>282</v>
      </c>
      <c r="G15" s="14">
        <f>+H15+I15</f>
        <v>988</v>
      </c>
      <c r="H15" s="14">
        <f>SUM(H16:H18)</f>
        <v>612</v>
      </c>
      <c r="I15" s="14">
        <f>SUM(I16:I18)</f>
        <v>376</v>
      </c>
      <c r="J15" s="14">
        <f>+K15+L15</f>
        <v>970</v>
      </c>
      <c r="K15" s="14">
        <f>SUM(K16:K18)</f>
        <v>541</v>
      </c>
      <c r="L15" s="14">
        <f>SUM(L16:L18)</f>
        <v>429</v>
      </c>
      <c r="M15" s="14">
        <f>+N15+O15</f>
        <v>1013</v>
      </c>
      <c r="N15" s="14">
        <f>SUM(N16:N18)</f>
        <v>575</v>
      </c>
      <c r="O15" s="14">
        <f>SUM(O16:O18)</f>
        <v>438</v>
      </c>
      <c r="P15" s="14">
        <f>+Q15+R15</f>
        <v>3855</v>
      </c>
      <c r="Q15" s="14">
        <f>SUM(Q16:Q18)</f>
        <v>2330</v>
      </c>
      <c r="R15" s="14">
        <f>SUM(R16:R18)</f>
        <v>1525</v>
      </c>
    </row>
    <row r="16" spans="1:18" s="22" customFormat="1" x14ac:dyDescent="0.25">
      <c r="A16" s="21"/>
      <c r="B16" s="20"/>
      <c r="C16" s="19" t="s">
        <v>126</v>
      </c>
      <c r="D16" s="23">
        <f>+E16+F16</f>
        <v>282</v>
      </c>
      <c r="E16" s="23">
        <v>0</v>
      </c>
      <c r="F16" s="23">
        <v>282</v>
      </c>
      <c r="G16" s="23">
        <f>+H16+I16</f>
        <v>376</v>
      </c>
      <c r="H16" s="23">
        <v>0</v>
      </c>
      <c r="I16" s="23">
        <v>376</v>
      </c>
      <c r="J16" s="23">
        <f>+K16+L16</f>
        <v>436</v>
      </c>
      <c r="K16" s="23">
        <v>7</v>
      </c>
      <c r="L16" s="23">
        <v>429</v>
      </c>
      <c r="M16" s="23">
        <f>+N16+O16</f>
        <v>441</v>
      </c>
      <c r="N16" s="23">
        <v>3</v>
      </c>
      <c r="O16" s="23">
        <v>438</v>
      </c>
      <c r="P16" s="23">
        <f>+Q16+R16</f>
        <v>1535</v>
      </c>
      <c r="Q16" s="23">
        <f>+E16+H16+K16+N16</f>
        <v>10</v>
      </c>
      <c r="R16" s="23">
        <f>+F16+I16+L16+O16</f>
        <v>1525</v>
      </c>
    </row>
    <row r="17" spans="1:18" s="22" customFormat="1" x14ac:dyDescent="0.25">
      <c r="A17" s="21"/>
      <c r="B17" s="20"/>
      <c r="C17" s="19" t="s">
        <v>125</v>
      </c>
      <c r="D17" s="23">
        <f>+E17+F17</f>
        <v>96</v>
      </c>
      <c r="E17" s="23">
        <v>96</v>
      </c>
      <c r="F17" s="23">
        <v>0</v>
      </c>
      <c r="G17" s="23">
        <f>+H17+I17</f>
        <v>72</v>
      </c>
      <c r="H17" s="23">
        <v>72</v>
      </c>
      <c r="I17" s="23">
        <v>0</v>
      </c>
      <c r="J17" s="23">
        <f>+K17+L17</f>
        <v>115</v>
      </c>
      <c r="K17" s="23">
        <v>115</v>
      </c>
      <c r="L17" s="23">
        <v>0</v>
      </c>
      <c r="M17" s="23">
        <f>+N17+O17</f>
        <v>114</v>
      </c>
      <c r="N17" s="23">
        <v>114</v>
      </c>
      <c r="O17" s="23">
        <v>0</v>
      </c>
      <c r="P17" s="23">
        <f>+Q17+R17</f>
        <v>397</v>
      </c>
      <c r="Q17" s="23">
        <f>+E17+H17+K17+N17</f>
        <v>397</v>
      </c>
      <c r="R17" s="23">
        <f>+F17+I17+L17+O17</f>
        <v>0</v>
      </c>
    </row>
    <row r="18" spans="1:18" s="22" customFormat="1" x14ac:dyDescent="0.25">
      <c r="A18" s="21"/>
      <c r="B18" s="20"/>
      <c r="C18" s="24" t="s">
        <v>124</v>
      </c>
      <c r="D18" s="23">
        <f>+E18+F18</f>
        <v>506</v>
      </c>
      <c r="E18" s="23">
        <v>506</v>
      </c>
      <c r="F18" s="23">
        <v>0</v>
      </c>
      <c r="G18" s="23">
        <f>+H18+I18</f>
        <v>540</v>
      </c>
      <c r="H18" s="23">
        <v>540</v>
      </c>
      <c r="I18" s="23">
        <v>0</v>
      </c>
      <c r="J18" s="23">
        <f>+K18+L18</f>
        <v>419</v>
      </c>
      <c r="K18" s="23">
        <v>419</v>
      </c>
      <c r="L18" s="23">
        <v>0</v>
      </c>
      <c r="M18" s="23">
        <f>+N18+O18</f>
        <v>458</v>
      </c>
      <c r="N18" s="23">
        <v>458</v>
      </c>
      <c r="O18" s="23">
        <v>0</v>
      </c>
      <c r="P18" s="23">
        <f>+Q18+R18</f>
        <v>1923</v>
      </c>
      <c r="Q18" s="23">
        <f>+E18+H18+K18+N18</f>
        <v>1923</v>
      </c>
      <c r="R18" s="23">
        <f>+F18+I18+L18+O18</f>
        <v>0</v>
      </c>
    </row>
    <row r="19" spans="1:18" s="22" customFormat="1" x14ac:dyDescent="0.25">
      <c r="A19" s="21"/>
      <c r="B19" s="20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25" customFormat="1" x14ac:dyDescent="0.25">
      <c r="A20" s="21"/>
      <c r="B20" s="26"/>
      <c r="C20" s="34" t="s">
        <v>123</v>
      </c>
      <c r="D20" s="14">
        <f>+E20+F20</f>
        <v>265</v>
      </c>
      <c r="E20" s="14">
        <v>0</v>
      </c>
      <c r="F20" s="14">
        <v>265</v>
      </c>
      <c r="G20" s="14">
        <f>+H20+I20</f>
        <v>370</v>
      </c>
      <c r="H20" s="14">
        <v>0</v>
      </c>
      <c r="I20" s="14">
        <v>370</v>
      </c>
      <c r="J20" s="14">
        <f>+K20+L20</f>
        <v>438</v>
      </c>
      <c r="K20" s="14">
        <v>0</v>
      </c>
      <c r="L20" s="14">
        <v>438</v>
      </c>
      <c r="M20" s="14">
        <f>+N20+O20</f>
        <v>458</v>
      </c>
      <c r="N20" s="14">
        <v>0</v>
      </c>
      <c r="O20" s="14">
        <v>458</v>
      </c>
      <c r="P20" s="14">
        <f>+Q20+R20</f>
        <v>1531</v>
      </c>
      <c r="Q20" s="18">
        <f>+E20+H20+K20+N20</f>
        <v>0</v>
      </c>
      <c r="R20" s="18">
        <f>+F20+I20+L20+O20</f>
        <v>1531</v>
      </c>
    </row>
    <row r="21" spans="1:18" s="22" customFormat="1" x14ac:dyDescent="0.25">
      <c r="A21" s="21"/>
      <c r="B21" s="20"/>
      <c r="C21" s="1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s="25" customFormat="1" x14ac:dyDescent="0.25">
      <c r="A22" s="21"/>
      <c r="B22" s="26" t="s">
        <v>122</v>
      </c>
      <c r="C22" s="15"/>
      <c r="D22" s="14">
        <f>+E22+F22</f>
        <v>1478</v>
      </c>
      <c r="E22" s="14">
        <f>SUM(E23:E27)</f>
        <v>1323</v>
      </c>
      <c r="F22" s="14">
        <f>SUM(F23:F27)</f>
        <v>155</v>
      </c>
      <c r="G22" s="14">
        <f>+H22+I22</f>
        <v>1590</v>
      </c>
      <c r="H22" s="14">
        <f>SUM(H23:H27)</f>
        <v>1411</v>
      </c>
      <c r="I22" s="14">
        <f>SUM(I23:I27)</f>
        <v>179</v>
      </c>
      <c r="J22" s="14">
        <f>+K22+L22</f>
        <v>1538</v>
      </c>
      <c r="K22" s="14">
        <f>SUM(K23:K27)</f>
        <v>1347</v>
      </c>
      <c r="L22" s="14">
        <f>SUM(L23:L27)</f>
        <v>191</v>
      </c>
      <c r="M22" s="14">
        <f>+N22+O22</f>
        <v>1581</v>
      </c>
      <c r="N22" s="14">
        <f>SUM(N23:N27)</f>
        <v>1402</v>
      </c>
      <c r="O22" s="14">
        <f>SUM(O23:O27)</f>
        <v>179</v>
      </c>
      <c r="P22" s="14">
        <f>+Q22+R22</f>
        <v>6187</v>
      </c>
      <c r="Q22" s="14">
        <f>SUM(Q23:Q27)</f>
        <v>5483</v>
      </c>
      <c r="R22" s="14">
        <f>SUM(R23:R27)</f>
        <v>704</v>
      </c>
    </row>
    <row r="23" spans="1:18" s="22" customFormat="1" x14ac:dyDescent="0.25">
      <c r="A23" s="21"/>
      <c r="B23" s="20"/>
      <c r="C23" s="19" t="s">
        <v>121</v>
      </c>
      <c r="D23" s="23">
        <f>+E23+F23</f>
        <v>137</v>
      </c>
      <c r="E23" s="23">
        <v>132</v>
      </c>
      <c r="F23" s="23">
        <v>5</v>
      </c>
      <c r="G23" s="23">
        <f>+H23+I23</f>
        <v>150</v>
      </c>
      <c r="H23" s="23">
        <v>140</v>
      </c>
      <c r="I23" s="23">
        <v>10</v>
      </c>
      <c r="J23" s="23">
        <f>+K23+L23</f>
        <v>129</v>
      </c>
      <c r="K23" s="23">
        <v>121</v>
      </c>
      <c r="L23" s="23">
        <v>8</v>
      </c>
      <c r="M23" s="23">
        <f>+N23+O23</f>
        <v>123</v>
      </c>
      <c r="N23" s="23">
        <v>116</v>
      </c>
      <c r="O23" s="23">
        <v>7</v>
      </c>
      <c r="P23" s="23">
        <f>+Q23+R23</f>
        <v>539</v>
      </c>
      <c r="Q23" s="23">
        <f>+E23+H23+K23+N23</f>
        <v>509</v>
      </c>
      <c r="R23" s="23">
        <f>+F23+I23+L23+O23</f>
        <v>30</v>
      </c>
    </row>
    <row r="24" spans="1:18" s="22" customFormat="1" x14ac:dyDescent="0.25">
      <c r="A24" s="21"/>
      <c r="B24" s="20"/>
      <c r="C24" s="19" t="s">
        <v>120</v>
      </c>
      <c r="D24" s="23">
        <f>+E24+F24</f>
        <v>12</v>
      </c>
      <c r="E24" s="23">
        <v>12</v>
      </c>
      <c r="F24" s="23">
        <v>0</v>
      </c>
      <c r="G24" s="23">
        <f>+H24+I24</f>
        <v>3</v>
      </c>
      <c r="H24" s="23">
        <v>3</v>
      </c>
      <c r="I24" s="23">
        <v>0</v>
      </c>
      <c r="J24" s="23">
        <f>+K24+L24</f>
        <v>1</v>
      </c>
      <c r="K24" s="23">
        <v>1</v>
      </c>
      <c r="L24" s="23">
        <v>0</v>
      </c>
      <c r="M24" s="23">
        <f>+N24+O24</f>
        <v>7</v>
      </c>
      <c r="N24" s="23">
        <v>7</v>
      </c>
      <c r="O24" s="23">
        <v>0</v>
      </c>
      <c r="P24" s="23">
        <f>+Q24+R24</f>
        <v>23</v>
      </c>
      <c r="Q24" s="23">
        <f>+E24+H24+K24+N24</f>
        <v>23</v>
      </c>
      <c r="R24" s="23">
        <f>+F24+I24+L24+O24</f>
        <v>0</v>
      </c>
    </row>
    <row r="25" spans="1:18" s="22" customFormat="1" x14ac:dyDescent="0.25">
      <c r="A25" s="21"/>
      <c r="B25" s="20"/>
      <c r="C25" s="19" t="s">
        <v>119</v>
      </c>
      <c r="D25" s="23">
        <f>+E25+F25</f>
        <v>0</v>
      </c>
      <c r="E25" s="23">
        <v>0</v>
      </c>
      <c r="F25" s="23">
        <v>0</v>
      </c>
      <c r="G25" s="23">
        <f>+H25+I25</f>
        <v>0</v>
      </c>
      <c r="H25" s="23">
        <v>0</v>
      </c>
      <c r="I25" s="23">
        <v>0</v>
      </c>
      <c r="J25" s="23">
        <f>+K25+L25</f>
        <v>0</v>
      </c>
      <c r="K25" s="23">
        <v>0</v>
      </c>
      <c r="L25" s="23">
        <v>0</v>
      </c>
      <c r="M25" s="23">
        <f>+N25+O25</f>
        <v>0</v>
      </c>
      <c r="N25" s="23">
        <v>0</v>
      </c>
      <c r="O25" s="23">
        <v>0</v>
      </c>
      <c r="P25" s="23">
        <f>+Q25+R25</f>
        <v>0</v>
      </c>
      <c r="Q25" s="23">
        <f>+E25+H25+K25+N25</f>
        <v>0</v>
      </c>
      <c r="R25" s="23">
        <f>+F25+I25+L25+O25</f>
        <v>0</v>
      </c>
    </row>
    <row r="26" spans="1:18" s="22" customFormat="1" x14ac:dyDescent="0.25">
      <c r="A26" s="21"/>
      <c r="B26" s="20"/>
      <c r="C26" s="24" t="s">
        <v>3</v>
      </c>
      <c r="D26" s="23">
        <f>+E26+F26</f>
        <v>27</v>
      </c>
      <c r="E26" s="23">
        <v>25</v>
      </c>
      <c r="F26" s="23">
        <v>2</v>
      </c>
      <c r="G26" s="23">
        <f>+H26+I26</f>
        <v>29</v>
      </c>
      <c r="H26" s="23">
        <v>27</v>
      </c>
      <c r="I26" s="23">
        <v>2</v>
      </c>
      <c r="J26" s="23">
        <f>+K26+L26</f>
        <v>48</v>
      </c>
      <c r="K26" s="23">
        <v>44</v>
      </c>
      <c r="L26" s="23">
        <v>4</v>
      </c>
      <c r="M26" s="23">
        <f>+N26+O26</f>
        <v>44</v>
      </c>
      <c r="N26" s="23">
        <v>44</v>
      </c>
      <c r="O26" s="23">
        <v>0</v>
      </c>
      <c r="P26" s="23">
        <f>+Q26+R26</f>
        <v>148</v>
      </c>
      <c r="Q26" s="23">
        <f>+E26+H26+K26+N26</f>
        <v>140</v>
      </c>
      <c r="R26" s="23">
        <f>+F26+I26+L26+O26</f>
        <v>8</v>
      </c>
    </row>
    <row r="27" spans="1:18" s="22" customFormat="1" x14ac:dyDescent="0.25">
      <c r="A27" s="21"/>
      <c r="B27" s="20"/>
      <c r="C27" s="24" t="s">
        <v>2</v>
      </c>
      <c r="D27" s="23">
        <f>+E27+F27</f>
        <v>1302</v>
      </c>
      <c r="E27" s="23">
        <v>1154</v>
      </c>
      <c r="F27" s="23">
        <v>148</v>
      </c>
      <c r="G27" s="23">
        <f>+H27+I27</f>
        <v>1408</v>
      </c>
      <c r="H27" s="23">
        <v>1241</v>
      </c>
      <c r="I27" s="23">
        <v>167</v>
      </c>
      <c r="J27" s="23">
        <f>+K27+L27</f>
        <v>1360</v>
      </c>
      <c r="K27" s="23">
        <v>1181</v>
      </c>
      <c r="L27" s="23">
        <v>179</v>
      </c>
      <c r="M27" s="23">
        <f>+N27+O27</f>
        <v>1407</v>
      </c>
      <c r="N27" s="23">
        <v>1235</v>
      </c>
      <c r="O27" s="23">
        <v>172</v>
      </c>
      <c r="P27" s="23">
        <f>+Q27+R27</f>
        <v>5477</v>
      </c>
      <c r="Q27" s="23">
        <f>+E27+H27+K27+N27</f>
        <v>4811</v>
      </c>
      <c r="R27" s="23">
        <f>+F27+I27+L27+O27</f>
        <v>666</v>
      </c>
    </row>
    <row r="28" spans="1:18" s="22" customFormat="1" x14ac:dyDescent="0.25">
      <c r="A28" s="21"/>
      <c r="B28" s="20"/>
      <c r="C28" s="1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5" customFormat="1" x14ac:dyDescent="0.25">
      <c r="A29" s="21"/>
      <c r="B29" s="26" t="s">
        <v>118</v>
      </c>
      <c r="C29" s="15"/>
      <c r="D29" s="14">
        <f>+E29+F29</f>
        <v>331</v>
      </c>
      <c r="E29" s="14">
        <f>SUM(E30:E34)</f>
        <v>236</v>
      </c>
      <c r="F29" s="14">
        <f>SUM(F30:F34)</f>
        <v>95</v>
      </c>
      <c r="G29" s="14">
        <f>+H29+I29</f>
        <v>338</v>
      </c>
      <c r="H29" s="14">
        <f>SUM(H30:H34)</f>
        <v>245</v>
      </c>
      <c r="I29" s="14">
        <f>SUM(I30:I34)</f>
        <v>93</v>
      </c>
      <c r="J29" s="14">
        <f>+K29+L29</f>
        <v>255</v>
      </c>
      <c r="K29" s="14">
        <f>SUM(K30:K34)</f>
        <v>192</v>
      </c>
      <c r="L29" s="14">
        <f>SUM(L30:L34)</f>
        <v>63</v>
      </c>
      <c r="M29" s="14">
        <f>+N29+O29</f>
        <v>238</v>
      </c>
      <c r="N29" s="14">
        <f>SUM(N30:N34)</f>
        <v>174</v>
      </c>
      <c r="O29" s="14">
        <f>SUM(O30:O34)</f>
        <v>64</v>
      </c>
      <c r="P29" s="14">
        <f>+Q29+R29</f>
        <v>1162</v>
      </c>
      <c r="Q29" s="14">
        <f>SUM(Q30:Q34)</f>
        <v>847</v>
      </c>
      <c r="R29" s="14">
        <f>SUM(R30:R34)</f>
        <v>315</v>
      </c>
    </row>
    <row r="30" spans="1:18" s="22" customFormat="1" x14ac:dyDescent="0.25">
      <c r="A30" s="21"/>
      <c r="B30" s="20"/>
      <c r="C30" s="19" t="s">
        <v>117</v>
      </c>
      <c r="D30" s="23">
        <f>+E30+F30</f>
        <v>10</v>
      </c>
      <c r="E30" s="23">
        <v>10</v>
      </c>
      <c r="F30" s="23">
        <v>0</v>
      </c>
      <c r="G30" s="23">
        <f>+H30+I30</f>
        <v>21</v>
      </c>
      <c r="H30" s="23">
        <v>12</v>
      </c>
      <c r="I30" s="23">
        <v>9</v>
      </c>
      <c r="J30" s="23">
        <f>+K30+L30</f>
        <v>14</v>
      </c>
      <c r="K30" s="23">
        <v>11</v>
      </c>
      <c r="L30" s="23">
        <v>3</v>
      </c>
      <c r="M30" s="23">
        <f>+N30+O30</f>
        <v>11</v>
      </c>
      <c r="N30" s="23">
        <v>7</v>
      </c>
      <c r="O30" s="23">
        <v>4</v>
      </c>
      <c r="P30" s="23">
        <f>+Q30+R30</f>
        <v>56</v>
      </c>
      <c r="Q30" s="23">
        <f>+E30+H30+K30+N30</f>
        <v>40</v>
      </c>
      <c r="R30" s="23">
        <f>+F30+I30+L30+O30</f>
        <v>16</v>
      </c>
    </row>
    <row r="31" spans="1:18" s="22" customFormat="1" x14ac:dyDescent="0.25">
      <c r="A31" s="21"/>
      <c r="B31" s="20"/>
      <c r="C31" s="19" t="s">
        <v>116</v>
      </c>
      <c r="D31" s="23">
        <f>+E31+F31</f>
        <v>0</v>
      </c>
      <c r="E31" s="23"/>
      <c r="F31" s="23"/>
      <c r="G31" s="23">
        <f>+H31+I31</f>
        <v>24</v>
      </c>
      <c r="H31" s="23">
        <v>24</v>
      </c>
      <c r="I31" s="23">
        <v>0</v>
      </c>
      <c r="J31" s="23">
        <f>+K31+L31</f>
        <v>26</v>
      </c>
      <c r="K31" s="23">
        <v>26</v>
      </c>
      <c r="L31" s="23">
        <v>0</v>
      </c>
      <c r="M31" s="23">
        <f>+N31+O31</f>
        <v>25</v>
      </c>
      <c r="N31" s="23">
        <v>25</v>
      </c>
      <c r="O31" s="23">
        <v>0</v>
      </c>
      <c r="P31" s="23">
        <f>+Q31+R31</f>
        <v>75</v>
      </c>
      <c r="Q31" s="23">
        <f>+E31+H31+K31+N31</f>
        <v>75</v>
      </c>
      <c r="R31" s="23">
        <f>+F31+I31+L31+O31</f>
        <v>0</v>
      </c>
    </row>
    <row r="32" spans="1:18" s="22" customFormat="1" x14ac:dyDescent="0.25">
      <c r="A32" s="21"/>
      <c r="B32" s="20"/>
      <c r="C32" s="19" t="s">
        <v>115</v>
      </c>
      <c r="D32" s="23">
        <f>+E32+F32</f>
        <v>14</v>
      </c>
      <c r="E32" s="23">
        <v>0</v>
      </c>
      <c r="F32" s="23">
        <v>14</v>
      </c>
      <c r="G32" s="23">
        <f>+H32+I32</f>
        <v>10</v>
      </c>
      <c r="H32" s="23">
        <f>3+1</f>
        <v>4</v>
      </c>
      <c r="I32" s="23">
        <v>6</v>
      </c>
      <c r="J32" s="23">
        <f>+K32+L32</f>
        <v>12</v>
      </c>
      <c r="K32" s="23">
        <v>4</v>
      </c>
      <c r="L32" s="23">
        <v>8</v>
      </c>
      <c r="M32" s="23">
        <f>+N32+O32</f>
        <v>6</v>
      </c>
      <c r="N32" s="23">
        <f>1+1</f>
        <v>2</v>
      </c>
      <c r="O32" s="23">
        <f>4</f>
        <v>4</v>
      </c>
      <c r="P32" s="23">
        <f>+Q32+R32</f>
        <v>42</v>
      </c>
      <c r="Q32" s="23">
        <f>+E32+H32+K32+N32</f>
        <v>10</v>
      </c>
      <c r="R32" s="23">
        <f>+F32+I32+L32+O32</f>
        <v>32</v>
      </c>
    </row>
    <row r="33" spans="1:18" s="22" customFormat="1" x14ac:dyDescent="0.25">
      <c r="A33" s="21"/>
      <c r="B33" s="20"/>
      <c r="C33" s="24" t="s">
        <v>3</v>
      </c>
      <c r="D33" s="23">
        <f>+E33+F33</f>
        <v>63</v>
      </c>
      <c r="E33" s="23">
        <v>60</v>
      </c>
      <c r="F33" s="23">
        <v>3</v>
      </c>
      <c r="G33" s="23">
        <f>+H33+I33</f>
        <v>50</v>
      </c>
      <c r="H33" s="23">
        <v>47</v>
      </c>
      <c r="I33" s="23">
        <v>3</v>
      </c>
      <c r="J33" s="23">
        <f>+K33+L33</f>
        <v>52</v>
      </c>
      <c r="K33" s="23">
        <v>49</v>
      </c>
      <c r="L33" s="23">
        <v>3</v>
      </c>
      <c r="M33" s="23">
        <f>+N33+O33</f>
        <v>47</v>
      </c>
      <c r="N33" s="23">
        <v>47</v>
      </c>
      <c r="O33" s="23">
        <v>0</v>
      </c>
      <c r="P33" s="23">
        <f>+Q33+R33</f>
        <v>212</v>
      </c>
      <c r="Q33" s="23">
        <f>+E33+H33+K33+N33</f>
        <v>203</v>
      </c>
      <c r="R33" s="23">
        <f>+F33+I33+L33+O33</f>
        <v>9</v>
      </c>
    </row>
    <row r="34" spans="1:18" s="22" customFormat="1" x14ac:dyDescent="0.25">
      <c r="A34" s="21"/>
      <c r="B34" s="20"/>
      <c r="C34" s="24" t="s">
        <v>2</v>
      </c>
      <c r="D34" s="23">
        <f>+E34+F34</f>
        <v>244</v>
      </c>
      <c r="E34" s="23">
        <v>166</v>
      </c>
      <c r="F34" s="23">
        <v>78</v>
      </c>
      <c r="G34" s="23">
        <f>+H34+I34</f>
        <v>233</v>
      </c>
      <c r="H34" s="23">
        <v>158</v>
      </c>
      <c r="I34" s="23">
        <v>75</v>
      </c>
      <c r="J34" s="23">
        <f>+K34+L34</f>
        <v>151</v>
      </c>
      <c r="K34" s="23">
        <v>102</v>
      </c>
      <c r="L34" s="23">
        <v>49</v>
      </c>
      <c r="M34" s="23">
        <f>+N34+O34</f>
        <v>149</v>
      </c>
      <c r="N34" s="23">
        <v>93</v>
      </c>
      <c r="O34" s="23">
        <v>56</v>
      </c>
      <c r="P34" s="23">
        <f>+Q34+R34</f>
        <v>777</v>
      </c>
      <c r="Q34" s="23">
        <f>+E34+H34+K34+N34</f>
        <v>519</v>
      </c>
      <c r="R34" s="23">
        <f>+F34+I34+L34+O34</f>
        <v>258</v>
      </c>
    </row>
    <row r="35" spans="1:18" s="22" customFormat="1" x14ac:dyDescent="0.25">
      <c r="A35" s="21"/>
      <c r="B35" s="20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25" customFormat="1" x14ac:dyDescent="0.25">
      <c r="A36" s="21" t="s">
        <v>114</v>
      </c>
      <c r="B36" s="16"/>
      <c r="C36" s="32"/>
      <c r="D36" s="18">
        <f>+E36+F36</f>
        <v>27772</v>
      </c>
      <c r="E36" s="18">
        <f>+E38+E45+E55+E65+E72+E79</f>
        <v>27328</v>
      </c>
      <c r="F36" s="18">
        <f>+F38+F45+F55+F65+F72+F79</f>
        <v>444</v>
      </c>
      <c r="G36" s="18">
        <f>+H36+I36</f>
        <v>31326</v>
      </c>
      <c r="H36" s="18">
        <f>+H38+H45+H55+H65+H72+H79</f>
        <v>30859</v>
      </c>
      <c r="I36" s="18">
        <f>+I38+I45+I55+I65+I72+I79</f>
        <v>467</v>
      </c>
      <c r="J36" s="18">
        <f>+K36+L36</f>
        <v>25653</v>
      </c>
      <c r="K36" s="18">
        <f>+K38+K45+K55+K65+K72+K79</f>
        <v>25220</v>
      </c>
      <c r="L36" s="18">
        <f>+L38+L45+L55+L65+L72+L79</f>
        <v>433</v>
      </c>
      <c r="M36" s="18">
        <f>+N36+O36</f>
        <v>28589</v>
      </c>
      <c r="N36" s="18">
        <f>+N38+N45+N55+N65+N72+N79</f>
        <v>28078</v>
      </c>
      <c r="O36" s="18">
        <f>+O38+O45+O55+O65+O72+O79</f>
        <v>511</v>
      </c>
      <c r="P36" s="18">
        <f>+Q36+R36</f>
        <v>113340</v>
      </c>
      <c r="Q36" s="18">
        <f>+Q38+Q45+Q55+Q65+Q72+Q79</f>
        <v>111485</v>
      </c>
      <c r="R36" s="18">
        <f>+R38+R45+R55+R65+R72+R79</f>
        <v>1855</v>
      </c>
    </row>
    <row r="37" spans="1:18" s="22" customFormat="1" x14ac:dyDescent="0.25">
      <c r="A37" s="21"/>
      <c r="B37" s="20"/>
      <c r="C37" s="1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s="22" customFormat="1" x14ac:dyDescent="0.25">
      <c r="A38" s="21"/>
      <c r="B38" s="26" t="s">
        <v>113</v>
      </c>
      <c r="C38" s="19"/>
      <c r="D38" s="14">
        <f>+E38+F38</f>
        <v>10961</v>
      </c>
      <c r="E38" s="14">
        <f>SUM(E39:E43)</f>
        <v>10660</v>
      </c>
      <c r="F38" s="14">
        <f>SUM(F39:F43)</f>
        <v>301</v>
      </c>
      <c r="G38" s="14">
        <f>+H38+I38</f>
        <v>12581</v>
      </c>
      <c r="H38" s="14">
        <f>SUM(H39:H43)</f>
        <v>12267</v>
      </c>
      <c r="I38" s="14">
        <f>SUM(I39:I43)</f>
        <v>314</v>
      </c>
      <c r="J38" s="14">
        <f>+K38+L38</f>
        <v>9697</v>
      </c>
      <c r="K38" s="14">
        <f>SUM(K39:K43)</f>
        <v>9374</v>
      </c>
      <c r="L38" s="14">
        <f>SUM(L39:L43)</f>
        <v>323</v>
      </c>
      <c r="M38" s="14">
        <f>+N38+O38</f>
        <v>10874</v>
      </c>
      <c r="N38" s="14">
        <f>SUM(N39:N43)</f>
        <v>10493</v>
      </c>
      <c r="O38" s="14">
        <f>SUM(O39:O43)</f>
        <v>381</v>
      </c>
      <c r="P38" s="14">
        <f>+Q38+R38</f>
        <v>44113</v>
      </c>
      <c r="Q38" s="14">
        <f>SUM(Q39:Q43)</f>
        <v>42794</v>
      </c>
      <c r="R38" s="14">
        <f>SUM(R39:R43)</f>
        <v>1319</v>
      </c>
    </row>
    <row r="39" spans="1:18" s="22" customFormat="1" x14ac:dyDescent="0.25">
      <c r="A39" s="21"/>
      <c r="B39" s="20"/>
      <c r="C39" s="19" t="s">
        <v>112</v>
      </c>
      <c r="D39" s="23">
        <f>+E39+F39</f>
        <v>8036</v>
      </c>
      <c r="E39" s="23">
        <v>7930</v>
      </c>
      <c r="F39" s="23">
        <v>106</v>
      </c>
      <c r="G39" s="23">
        <f>+H39+I39</f>
        <v>9732</v>
      </c>
      <c r="H39" s="23">
        <v>9614</v>
      </c>
      <c r="I39" s="23">
        <v>118</v>
      </c>
      <c r="J39" s="23">
        <f>+K39+L39</f>
        <v>6947</v>
      </c>
      <c r="K39" s="23">
        <v>6826</v>
      </c>
      <c r="L39" s="23">
        <v>121</v>
      </c>
      <c r="M39" s="23">
        <f>+N39+O39</f>
        <v>8062</v>
      </c>
      <c r="N39" s="23">
        <v>7922</v>
      </c>
      <c r="O39" s="23">
        <v>140</v>
      </c>
      <c r="P39" s="23">
        <f>+Q39+R39</f>
        <v>32777</v>
      </c>
      <c r="Q39" s="23">
        <f>+E39+H39+K39+N39</f>
        <v>32292</v>
      </c>
      <c r="R39" s="23">
        <f>+F39+I39+L39+O39</f>
        <v>485</v>
      </c>
    </row>
    <row r="40" spans="1:18" s="22" customFormat="1" x14ac:dyDescent="0.25">
      <c r="A40" s="21"/>
      <c r="B40" s="20"/>
      <c r="C40" s="19" t="s">
        <v>111</v>
      </c>
      <c r="D40" s="23">
        <f>+E40+F40</f>
        <v>366</v>
      </c>
      <c r="E40" s="23">
        <v>366</v>
      </c>
      <c r="F40" s="23">
        <v>0</v>
      </c>
      <c r="G40" s="23">
        <f>+H40+I40</f>
        <v>398</v>
      </c>
      <c r="H40" s="23">
        <v>398</v>
      </c>
      <c r="I40" s="23">
        <v>0</v>
      </c>
      <c r="J40" s="23">
        <f>+K40+L40</f>
        <v>364</v>
      </c>
      <c r="K40" s="23">
        <v>364</v>
      </c>
      <c r="L40" s="23">
        <v>0</v>
      </c>
      <c r="M40" s="23">
        <f>+N40+O40</f>
        <v>346</v>
      </c>
      <c r="N40" s="23">
        <f>270+76</f>
        <v>346</v>
      </c>
      <c r="O40" s="23">
        <v>0</v>
      </c>
      <c r="P40" s="23">
        <f>+Q40+R40</f>
        <v>1474</v>
      </c>
      <c r="Q40" s="23">
        <f>+E40+H40+K40+N40</f>
        <v>1474</v>
      </c>
      <c r="R40" s="23">
        <f>+F40+I40+L40+O40</f>
        <v>0</v>
      </c>
    </row>
    <row r="41" spans="1:18" s="22" customFormat="1" x14ac:dyDescent="0.25">
      <c r="A41" s="21"/>
      <c r="B41" s="20"/>
      <c r="C41" s="19" t="s">
        <v>110</v>
      </c>
      <c r="D41" s="23">
        <v>422</v>
      </c>
      <c r="E41" s="23">
        <v>421</v>
      </c>
      <c r="F41" s="23">
        <v>1</v>
      </c>
      <c r="G41" s="23">
        <f>+H41+I41</f>
        <v>478</v>
      </c>
      <c r="H41" s="23">
        <v>478</v>
      </c>
      <c r="I41" s="23">
        <v>0</v>
      </c>
      <c r="J41" s="23">
        <f>+K41+L41</f>
        <v>434</v>
      </c>
      <c r="K41" s="23">
        <v>434</v>
      </c>
      <c r="L41" s="23">
        <v>0</v>
      </c>
      <c r="M41" s="23">
        <f>+N41+O41</f>
        <v>451</v>
      </c>
      <c r="N41" s="23">
        <f>105+346</f>
        <v>451</v>
      </c>
      <c r="O41" s="23">
        <v>0</v>
      </c>
      <c r="P41" s="23">
        <f>+Q41+R41</f>
        <v>1785</v>
      </c>
      <c r="Q41" s="23">
        <f>+E41+H41+K41+N41</f>
        <v>1784</v>
      </c>
      <c r="R41" s="23">
        <f>+F41+I41+L41+O41</f>
        <v>1</v>
      </c>
    </row>
    <row r="42" spans="1:18" s="22" customFormat="1" x14ac:dyDescent="0.25">
      <c r="A42" s="21"/>
      <c r="B42" s="20"/>
      <c r="C42" s="24" t="s">
        <v>3</v>
      </c>
      <c r="D42" s="23">
        <f>+E42+F42</f>
        <v>415</v>
      </c>
      <c r="E42" s="23">
        <v>415</v>
      </c>
      <c r="F42" s="23">
        <v>0</v>
      </c>
      <c r="G42" s="23">
        <f>+H42+I42</f>
        <v>471</v>
      </c>
      <c r="H42" s="23">
        <v>471</v>
      </c>
      <c r="I42" s="23">
        <v>0</v>
      </c>
      <c r="J42" s="23">
        <f>+K42+L42</f>
        <v>444</v>
      </c>
      <c r="K42" s="23">
        <v>443</v>
      </c>
      <c r="L42" s="23">
        <v>1</v>
      </c>
      <c r="M42" s="23">
        <f>+N42+O42</f>
        <v>398</v>
      </c>
      <c r="N42" s="23">
        <v>397</v>
      </c>
      <c r="O42" s="23">
        <v>1</v>
      </c>
      <c r="P42" s="23">
        <f>+Q42+R42</f>
        <v>1728</v>
      </c>
      <c r="Q42" s="23">
        <f>+E42+H42+K42+N42</f>
        <v>1726</v>
      </c>
      <c r="R42" s="23">
        <f>+F42+I42+L42+O42</f>
        <v>2</v>
      </c>
    </row>
    <row r="43" spans="1:18" s="22" customFormat="1" x14ac:dyDescent="0.25">
      <c r="A43" s="21"/>
      <c r="B43" s="20"/>
      <c r="C43" s="24" t="s">
        <v>2</v>
      </c>
      <c r="D43" s="23">
        <f>+E43+F43</f>
        <v>1722</v>
      </c>
      <c r="E43" s="23">
        <v>1528</v>
      </c>
      <c r="F43" s="23">
        <v>194</v>
      </c>
      <c r="G43" s="23">
        <f>+H43+I43</f>
        <v>1502</v>
      </c>
      <c r="H43" s="23">
        <v>1306</v>
      </c>
      <c r="I43" s="23">
        <v>196</v>
      </c>
      <c r="J43" s="23">
        <f>+K43+L43</f>
        <v>1508</v>
      </c>
      <c r="K43" s="23">
        <v>1307</v>
      </c>
      <c r="L43" s="23">
        <v>201</v>
      </c>
      <c r="M43" s="23">
        <f>+N43+O43</f>
        <v>1617</v>
      </c>
      <c r="N43" s="23">
        <v>1377</v>
      </c>
      <c r="O43" s="23">
        <v>240</v>
      </c>
      <c r="P43" s="23">
        <f>+Q43+R43</f>
        <v>6349</v>
      </c>
      <c r="Q43" s="23">
        <f>+E43+H43+K43+N43</f>
        <v>5518</v>
      </c>
      <c r="R43" s="23">
        <f>+F43+I43+L43+O43</f>
        <v>831</v>
      </c>
    </row>
    <row r="44" spans="1:18" s="22" customFormat="1" x14ac:dyDescent="0.25">
      <c r="A44" s="21"/>
      <c r="B44" s="20"/>
      <c r="C44" s="1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5" customFormat="1" x14ac:dyDescent="0.25">
      <c r="A45" s="21"/>
      <c r="B45" s="26" t="s">
        <v>109</v>
      </c>
      <c r="C45" s="15"/>
      <c r="D45" s="14">
        <f>+E45+F45</f>
        <v>6892</v>
      </c>
      <c r="E45" s="14">
        <f>SUM(E46:E53)</f>
        <v>6892</v>
      </c>
      <c r="F45" s="14">
        <f>SUM(F46:F53)</f>
        <v>0</v>
      </c>
      <c r="G45" s="14">
        <f>+H45+I45</f>
        <v>8050</v>
      </c>
      <c r="H45" s="14">
        <f>SUM(H46:H53)</f>
        <v>8050</v>
      </c>
      <c r="I45" s="14">
        <f>SUM(I46:I53)</f>
        <v>0</v>
      </c>
      <c r="J45" s="14">
        <f>+K45+L45</f>
        <v>6501</v>
      </c>
      <c r="K45" s="14">
        <f>SUM(K46:K53)</f>
        <v>6501</v>
      </c>
      <c r="L45" s="14">
        <f>SUM(L46:L53)</f>
        <v>0</v>
      </c>
      <c r="M45" s="14">
        <f>+N45+O45</f>
        <v>7239</v>
      </c>
      <c r="N45" s="14">
        <f>SUM(N46:N53)</f>
        <v>7239</v>
      </c>
      <c r="O45" s="14">
        <f>SUM(O46:O53)</f>
        <v>0</v>
      </c>
      <c r="P45" s="14">
        <f>+Q45+R45</f>
        <v>28682</v>
      </c>
      <c r="Q45" s="14">
        <f>SUM(Q46:Q53)</f>
        <v>28682</v>
      </c>
      <c r="R45" s="14">
        <f>SUM(R46:R53)</f>
        <v>0</v>
      </c>
    </row>
    <row r="46" spans="1:18" s="22" customFormat="1" x14ac:dyDescent="0.25">
      <c r="A46" s="21"/>
      <c r="B46" s="20"/>
      <c r="C46" s="19" t="s">
        <v>108</v>
      </c>
      <c r="D46" s="23">
        <f>+E46+F46</f>
        <v>4402</v>
      </c>
      <c r="E46" s="23">
        <v>4402</v>
      </c>
      <c r="F46" s="23">
        <v>0</v>
      </c>
      <c r="G46" s="23">
        <f>+H46+I46</f>
        <v>4799</v>
      </c>
      <c r="H46" s="23">
        <v>4799</v>
      </c>
      <c r="I46" s="23">
        <v>0</v>
      </c>
      <c r="J46" s="23">
        <f>+K46+L46</f>
        <v>3999</v>
      </c>
      <c r="K46" s="23">
        <v>3999</v>
      </c>
      <c r="L46" s="23">
        <v>0</v>
      </c>
      <c r="M46" s="23">
        <f>+N46+O46</f>
        <v>4463</v>
      </c>
      <c r="N46" s="23">
        <v>4463</v>
      </c>
      <c r="O46" s="23">
        <v>0</v>
      </c>
      <c r="P46" s="23">
        <f>+Q46+R46</f>
        <v>17663</v>
      </c>
      <c r="Q46" s="23">
        <f>+E46+H46+K46+N46</f>
        <v>17663</v>
      </c>
      <c r="R46" s="23">
        <f>+F46+I46+L46+O46</f>
        <v>0</v>
      </c>
    </row>
    <row r="47" spans="1:18" s="22" customFormat="1" x14ac:dyDescent="0.25">
      <c r="A47" s="21"/>
      <c r="B47" s="20"/>
      <c r="C47" s="19" t="s">
        <v>107</v>
      </c>
      <c r="D47" s="23">
        <f>+E47+F47</f>
        <v>955</v>
      </c>
      <c r="E47" s="23">
        <f>865+90</f>
        <v>955</v>
      </c>
      <c r="F47" s="23">
        <v>0</v>
      </c>
      <c r="G47" s="23">
        <f>+H47+I47</f>
        <v>1027</v>
      </c>
      <c r="H47" s="23">
        <v>1027</v>
      </c>
      <c r="I47" s="23">
        <v>0</v>
      </c>
      <c r="J47" s="23">
        <f>+K47+L47</f>
        <v>881</v>
      </c>
      <c r="K47" s="23">
        <v>881</v>
      </c>
      <c r="L47" s="23">
        <v>0</v>
      </c>
      <c r="M47" s="23">
        <f>+N47+O47</f>
        <v>921</v>
      </c>
      <c r="N47" s="23">
        <f>842+79</f>
        <v>921</v>
      </c>
      <c r="O47" s="23">
        <v>0</v>
      </c>
      <c r="P47" s="23">
        <f>+Q47+R47</f>
        <v>3784</v>
      </c>
      <c r="Q47" s="23">
        <f>+E47+H47+K47+N47</f>
        <v>3784</v>
      </c>
      <c r="R47" s="23">
        <f>+F47+I47+L47+O47</f>
        <v>0</v>
      </c>
    </row>
    <row r="48" spans="1:18" s="22" customFormat="1" x14ac:dyDescent="0.25">
      <c r="A48" s="21"/>
      <c r="B48" s="20"/>
      <c r="C48" s="19" t="s">
        <v>106</v>
      </c>
      <c r="D48" s="23">
        <f>+E48+F48</f>
        <v>704</v>
      </c>
      <c r="E48" s="23">
        <f>630+74</f>
        <v>704</v>
      </c>
      <c r="F48" s="23">
        <v>0</v>
      </c>
      <c r="G48" s="23">
        <f>+H48+I48</f>
        <v>776</v>
      </c>
      <c r="H48" s="23">
        <v>776</v>
      </c>
      <c r="I48" s="23">
        <v>0</v>
      </c>
      <c r="J48" s="23">
        <f>+K48+L48</f>
        <v>551</v>
      </c>
      <c r="K48" s="23">
        <v>551</v>
      </c>
      <c r="L48" s="23">
        <v>0</v>
      </c>
      <c r="M48" s="23">
        <f>+N48+O48</f>
        <v>608</v>
      </c>
      <c r="N48" s="23">
        <f>538+70</f>
        <v>608</v>
      </c>
      <c r="O48" s="23">
        <v>0</v>
      </c>
      <c r="P48" s="23">
        <f>+Q48+R48</f>
        <v>2639</v>
      </c>
      <c r="Q48" s="23">
        <f>+E48+H48+K48+N48</f>
        <v>2639</v>
      </c>
      <c r="R48" s="23">
        <f>+F48+I48+L48+O48</f>
        <v>0</v>
      </c>
    </row>
    <row r="49" spans="1:18" s="22" customFormat="1" x14ac:dyDescent="0.25">
      <c r="A49" s="21"/>
      <c r="B49" s="20"/>
      <c r="C49" s="19" t="s">
        <v>105</v>
      </c>
      <c r="D49" s="23">
        <f>+E49+F49</f>
        <v>217</v>
      </c>
      <c r="E49" s="23">
        <v>217</v>
      </c>
      <c r="F49" s="23">
        <v>0</v>
      </c>
      <c r="G49" s="23">
        <f>+H49+I49</f>
        <v>311</v>
      </c>
      <c r="H49" s="23">
        <v>311</v>
      </c>
      <c r="I49" s="23">
        <v>0</v>
      </c>
      <c r="J49" s="23">
        <f>+K49+L49</f>
        <v>322</v>
      </c>
      <c r="K49" s="23">
        <v>322</v>
      </c>
      <c r="L49" s="23">
        <v>0</v>
      </c>
      <c r="M49" s="23">
        <f>+N49+O49</f>
        <v>497</v>
      </c>
      <c r="N49" s="23">
        <v>497</v>
      </c>
      <c r="O49" s="23">
        <v>0</v>
      </c>
      <c r="P49" s="23">
        <f>+Q49+R49</f>
        <v>1347</v>
      </c>
      <c r="Q49" s="23">
        <f>+E49+H49+K49+N49</f>
        <v>1347</v>
      </c>
      <c r="R49" s="23">
        <f>+F49+I49+L49+O49</f>
        <v>0</v>
      </c>
    </row>
    <row r="50" spans="1:18" s="22" customFormat="1" x14ac:dyDescent="0.25">
      <c r="A50" s="21"/>
      <c r="B50" s="20"/>
      <c r="C50" s="19" t="s">
        <v>104</v>
      </c>
      <c r="D50" s="23">
        <f>+E50+F50</f>
        <v>313</v>
      </c>
      <c r="E50" s="23">
        <v>313</v>
      </c>
      <c r="F50" s="23">
        <v>0</v>
      </c>
      <c r="G50" s="23">
        <f>+H50+I50</f>
        <v>380</v>
      </c>
      <c r="H50" s="23">
        <v>380</v>
      </c>
      <c r="I50" s="23">
        <v>0</v>
      </c>
      <c r="J50" s="23">
        <f>+K50+L50</f>
        <v>267</v>
      </c>
      <c r="K50" s="23">
        <v>267</v>
      </c>
      <c r="L50" s="23">
        <v>0</v>
      </c>
      <c r="M50" s="23">
        <f>+N50+O50</f>
        <v>266</v>
      </c>
      <c r="N50" s="23">
        <f>93+173</f>
        <v>266</v>
      </c>
      <c r="O50" s="23">
        <v>0</v>
      </c>
      <c r="P50" s="23">
        <f>+Q50+R50</f>
        <v>1226</v>
      </c>
      <c r="Q50" s="23">
        <f>+E50+H50+K50+N50</f>
        <v>1226</v>
      </c>
      <c r="R50" s="23">
        <f>+F50+I50+L50+O50</f>
        <v>0</v>
      </c>
    </row>
    <row r="51" spans="1:18" s="22" customFormat="1" x14ac:dyDescent="0.25">
      <c r="A51" s="21"/>
      <c r="B51" s="20"/>
      <c r="C51" s="19" t="s">
        <v>103</v>
      </c>
      <c r="D51" s="23">
        <f>+E51+F51</f>
        <v>274</v>
      </c>
      <c r="E51" s="23">
        <v>274</v>
      </c>
      <c r="F51" s="23">
        <v>0</v>
      </c>
      <c r="G51" s="23">
        <f>+H51+I51</f>
        <v>462</v>
      </c>
      <c r="H51" s="23">
        <v>462</v>
      </c>
      <c r="I51" s="23">
        <v>0</v>
      </c>
      <c r="J51" s="23">
        <f>+K51+L51</f>
        <v>181</v>
      </c>
      <c r="K51" s="23">
        <v>181</v>
      </c>
      <c r="L51" s="23">
        <v>0</v>
      </c>
      <c r="M51" s="23">
        <f>+N51+O51</f>
        <v>184</v>
      </c>
      <c r="N51" s="23">
        <v>184</v>
      </c>
      <c r="O51" s="23">
        <v>0</v>
      </c>
      <c r="P51" s="23">
        <f>+Q51+R51</f>
        <v>1101</v>
      </c>
      <c r="Q51" s="23">
        <f>+E51+H51+K51+N51</f>
        <v>1101</v>
      </c>
      <c r="R51" s="23">
        <f>+F51+I51+L51+O51</f>
        <v>0</v>
      </c>
    </row>
    <row r="52" spans="1:18" s="22" customFormat="1" x14ac:dyDescent="0.25">
      <c r="A52" s="21"/>
      <c r="B52" s="20"/>
      <c r="C52" s="24" t="s">
        <v>3</v>
      </c>
      <c r="D52" s="23">
        <f>+E52+F52</f>
        <v>17</v>
      </c>
      <c r="E52" s="23">
        <v>17</v>
      </c>
      <c r="F52" s="23">
        <v>0</v>
      </c>
      <c r="G52" s="23">
        <f>+H52+I52</f>
        <v>277</v>
      </c>
      <c r="H52" s="23">
        <v>277</v>
      </c>
      <c r="I52" s="23">
        <v>0</v>
      </c>
      <c r="J52" s="23">
        <f>+K52+L52</f>
        <v>284</v>
      </c>
      <c r="K52" s="23">
        <v>284</v>
      </c>
      <c r="L52" s="23">
        <v>0</v>
      </c>
      <c r="M52" s="23">
        <f>+N52+O52</f>
        <v>282</v>
      </c>
      <c r="N52" s="23">
        <v>282</v>
      </c>
      <c r="O52" s="23">
        <v>0</v>
      </c>
      <c r="P52" s="23">
        <f>+Q52+R52</f>
        <v>860</v>
      </c>
      <c r="Q52" s="23">
        <f>+E52+H52+K52+N52</f>
        <v>860</v>
      </c>
      <c r="R52" s="23">
        <f>+F52+I52+L52+O52</f>
        <v>0</v>
      </c>
    </row>
    <row r="53" spans="1:18" s="22" customFormat="1" x14ac:dyDescent="0.25">
      <c r="A53" s="21"/>
      <c r="B53" s="20"/>
      <c r="C53" s="24" t="s">
        <v>2</v>
      </c>
      <c r="D53" s="23">
        <f>+E53+F53</f>
        <v>10</v>
      </c>
      <c r="E53" s="23">
        <v>10</v>
      </c>
      <c r="F53" s="23">
        <v>0</v>
      </c>
      <c r="G53" s="23">
        <f>+H53+I53</f>
        <v>18</v>
      </c>
      <c r="H53" s="23">
        <v>18</v>
      </c>
      <c r="I53" s="23">
        <v>0</v>
      </c>
      <c r="J53" s="23">
        <f>+K53+L53</f>
        <v>16</v>
      </c>
      <c r="K53" s="23">
        <v>16</v>
      </c>
      <c r="L53" s="23">
        <v>0</v>
      </c>
      <c r="M53" s="23">
        <f>+N53+O53</f>
        <v>18</v>
      </c>
      <c r="N53" s="23">
        <v>18</v>
      </c>
      <c r="O53" s="23">
        <v>0</v>
      </c>
      <c r="P53" s="23">
        <f>+Q53+R53</f>
        <v>62</v>
      </c>
      <c r="Q53" s="23">
        <f>+E53+H53+K53+N53</f>
        <v>62</v>
      </c>
      <c r="R53" s="23">
        <f>+F53+I53+L53+O53</f>
        <v>0</v>
      </c>
    </row>
    <row r="54" spans="1:18" s="22" customFormat="1" x14ac:dyDescent="0.25">
      <c r="A54" s="21"/>
      <c r="B54" s="20"/>
      <c r="C54" s="19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s="25" customFormat="1" x14ac:dyDescent="0.25">
      <c r="A55" s="21"/>
      <c r="B55" s="26" t="s">
        <v>102</v>
      </c>
      <c r="C55" s="15"/>
      <c r="D55" s="14">
        <f>+E55+F55</f>
        <v>4339</v>
      </c>
      <c r="E55" s="14">
        <f>SUM(E56:E63)</f>
        <v>4322</v>
      </c>
      <c r="F55" s="14">
        <f>SUM(F56:F63)</f>
        <v>17</v>
      </c>
      <c r="G55" s="14">
        <f>+H55+I55</f>
        <v>5025</v>
      </c>
      <c r="H55" s="14">
        <f>SUM(H56:H63)</f>
        <v>5002</v>
      </c>
      <c r="I55" s="14">
        <f>SUM(I56:I63)</f>
        <v>23</v>
      </c>
      <c r="J55" s="14">
        <f>+K55+L55</f>
        <v>4439</v>
      </c>
      <c r="K55" s="14">
        <f>SUM(K56:K63)</f>
        <v>4419</v>
      </c>
      <c r="L55" s="14">
        <f>SUM(L56:L63)</f>
        <v>20</v>
      </c>
      <c r="M55" s="14">
        <f>+N55+O55</f>
        <v>4587</v>
      </c>
      <c r="N55" s="14">
        <f>SUM(N56:N63)</f>
        <v>4564</v>
      </c>
      <c r="O55" s="14">
        <f>SUM(O56:O63)</f>
        <v>23</v>
      </c>
      <c r="P55" s="14">
        <f>+Q55+R55</f>
        <v>18390</v>
      </c>
      <c r="Q55" s="14">
        <f>SUM(Q56:Q63)</f>
        <v>18307</v>
      </c>
      <c r="R55" s="14">
        <f>SUM(R56:R63)</f>
        <v>83</v>
      </c>
    </row>
    <row r="56" spans="1:18" s="22" customFormat="1" x14ac:dyDescent="0.25">
      <c r="A56" s="21"/>
      <c r="B56" s="20"/>
      <c r="C56" s="19" t="s">
        <v>101</v>
      </c>
      <c r="D56" s="23">
        <f>+E56+F56</f>
        <v>620</v>
      </c>
      <c r="E56" s="23">
        <v>610</v>
      </c>
      <c r="F56" s="23">
        <v>10</v>
      </c>
      <c r="G56" s="23">
        <f>+H56+I56</f>
        <v>691</v>
      </c>
      <c r="H56" s="23">
        <v>674</v>
      </c>
      <c r="I56" s="23">
        <v>17</v>
      </c>
      <c r="J56" s="23">
        <f>+K56+L56</f>
        <v>623</v>
      </c>
      <c r="K56" s="23">
        <v>612</v>
      </c>
      <c r="L56" s="23">
        <v>11</v>
      </c>
      <c r="M56" s="23">
        <f>+N56+O56</f>
        <v>616</v>
      </c>
      <c r="N56" s="23">
        <v>602</v>
      </c>
      <c r="O56" s="23">
        <v>14</v>
      </c>
      <c r="P56" s="23">
        <f>+Q56+R56</f>
        <v>2550</v>
      </c>
      <c r="Q56" s="23">
        <f>+E56+H56+K56+N56</f>
        <v>2498</v>
      </c>
      <c r="R56" s="23">
        <f>+F56+I56+L56+O56</f>
        <v>52</v>
      </c>
    </row>
    <row r="57" spans="1:18" s="22" customFormat="1" x14ac:dyDescent="0.25">
      <c r="A57" s="21"/>
      <c r="B57" s="20"/>
      <c r="C57" s="19" t="s">
        <v>100</v>
      </c>
      <c r="D57" s="23">
        <f>+E57+F57</f>
        <v>935</v>
      </c>
      <c r="E57" s="23">
        <f>932+3</f>
        <v>935</v>
      </c>
      <c r="F57" s="23">
        <v>0</v>
      </c>
      <c r="G57" s="23">
        <f>+H57+I57</f>
        <v>1134</v>
      </c>
      <c r="H57" s="23">
        <v>1134</v>
      </c>
      <c r="I57" s="23">
        <v>0</v>
      </c>
      <c r="J57" s="23">
        <f>+K57+L57</f>
        <v>912</v>
      </c>
      <c r="K57" s="23">
        <v>912</v>
      </c>
      <c r="L57" s="23">
        <v>0</v>
      </c>
      <c r="M57" s="23">
        <f>+N57+O57</f>
        <v>841</v>
      </c>
      <c r="N57" s="23">
        <f>841</f>
        <v>841</v>
      </c>
      <c r="O57" s="23">
        <v>0</v>
      </c>
      <c r="P57" s="23">
        <f>+Q57+R57</f>
        <v>3822</v>
      </c>
      <c r="Q57" s="23">
        <f>+E57+H57+K57+N57</f>
        <v>3822</v>
      </c>
      <c r="R57" s="23">
        <f>+F57+I57+L57+O57</f>
        <v>0</v>
      </c>
    </row>
    <row r="58" spans="1:18" s="22" customFormat="1" x14ac:dyDescent="0.25">
      <c r="A58" s="21"/>
      <c r="B58" s="20"/>
      <c r="C58" s="19" t="s">
        <v>99</v>
      </c>
      <c r="D58" s="23">
        <f>+E58+F58</f>
        <v>1649</v>
      </c>
      <c r="E58" s="23">
        <v>1649</v>
      </c>
      <c r="F58" s="23">
        <v>0</v>
      </c>
      <c r="G58" s="23">
        <f>+H58+I58</f>
        <v>1915</v>
      </c>
      <c r="H58" s="23">
        <v>1915</v>
      </c>
      <c r="I58" s="23">
        <v>0</v>
      </c>
      <c r="J58" s="23">
        <f>+K58+L58</f>
        <v>1754</v>
      </c>
      <c r="K58" s="23">
        <v>1754</v>
      </c>
      <c r="L58" s="23">
        <v>0</v>
      </c>
      <c r="M58" s="23">
        <f>+N58+O58</f>
        <v>1822</v>
      </c>
      <c r="N58" s="23">
        <f>2+1820</f>
        <v>1822</v>
      </c>
      <c r="O58" s="23">
        <v>0</v>
      </c>
      <c r="P58" s="23">
        <f>+Q58+R58</f>
        <v>7140</v>
      </c>
      <c r="Q58" s="23">
        <f>+E58+H58+K58+N58</f>
        <v>7140</v>
      </c>
      <c r="R58" s="23">
        <f>+F58+I58+L58+O58</f>
        <v>0</v>
      </c>
    </row>
    <row r="59" spans="1:18" s="22" customFormat="1" x14ac:dyDescent="0.25">
      <c r="A59" s="21"/>
      <c r="B59" s="20"/>
      <c r="C59" s="19" t="s">
        <v>98</v>
      </c>
      <c r="D59" s="23">
        <f>+E59+F59</f>
        <v>147</v>
      </c>
      <c r="E59" s="23">
        <v>145</v>
      </c>
      <c r="F59" s="23">
        <v>2</v>
      </c>
      <c r="G59" s="23">
        <f>+H59+I59</f>
        <v>150</v>
      </c>
      <c r="H59" s="23">
        <v>150</v>
      </c>
      <c r="I59" s="23">
        <v>0</v>
      </c>
      <c r="J59" s="23">
        <f>+K59+L59</f>
        <v>57</v>
      </c>
      <c r="K59" s="23">
        <v>56</v>
      </c>
      <c r="L59" s="23">
        <v>1</v>
      </c>
      <c r="M59" s="23">
        <f>+N59+O59</f>
        <v>110</v>
      </c>
      <c r="N59" s="23">
        <f>107+3</f>
        <v>110</v>
      </c>
      <c r="O59" s="23">
        <v>0</v>
      </c>
      <c r="P59" s="23">
        <f>+Q59+R59</f>
        <v>464</v>
      </c>
      <c r="Q59" s="23">
        <f>+E59+H59+K59+N59</f>
        <v>461</v>
      </c>
      <c r="R59" s="23">
        <f>+F59+I59+L59+O59</f>
        <v>3</v>
      </c>
    </row>
    <row r="60" spans="1:18" s="22" customFormat="1" x14ac:dyDescent="0.25">
      <c r="A60" s="21"/>
      <c r="B60" s="20"/>
      <c r="C60" s="19" t="s">
        <v>97</v>
      </c>
      <c r="D60" s="23">
        <f>+E60+F60</f>
        <v>338</v>
      </c>
      <c r="E60" s="23">
        <v>334</v>
      </c>
      <c r="F60" s="23">
        <v>4</v>
      </c>
      <c r="G60" s="23">
        <f>+H60+I60</f>
        <v>427</v>
      </c>
      <c r="H60" s="23">
        <f>354+68</f>
        <v>422</v>
      </c>
      <c r="I60" s="23">
        <v>5</v>
      </c>
      <c r="J60" s="23">
        <f>+K60+L60</f>
        <v>403</v>
      </c>
      <c r="K60" s="23">
        <f>335+61</f>
        <v>396</v>
      </c>
      <c r="L60" s="23">
        <v>7</v>
      </c>
      <c r="M60" s="23">
        <f>+N60+O60</f>
        <v>431</v>
      </c>
      <c r="N60" s="23">
        <v>426</v>
      </c>
      <c r="O60" s="23">
        <v>5</v>
      </c>
      <c r="P60" s="23">
        <f>+Q60+R60</f>
        <v>1599</v>
      </c>
      <c r="Q60" s="23">
        <f>+E60+H60+K60+N60</f>
        <v>1578</v>
      </c>
      <c r="R60" s="23">
        <f>+F60+I60+L60+O60</f>
        <v>21</v>
      </c>
    </row>
    <row r="61" spans="1:18" s="22" customFormat="1" x14ac:dyDescent="0.25">
      <c r="A61" s="21"/>
      <c r="B61" s="20"/>
      <c r="C61" s="19" t="s">
        <v>96</v>
      </c>
      <c r="D61" s="23">
        <f>+E61+F61</f>
        <v>111</v>
      </c>
      <c r="E61" s="23">
        <v>111</v>
      </c>
      <c r="F61" s="23">
        <v>0</v>
      </c>
      <c r="G61" s="23">
        <f>+H61+I61</f>
        <v>114</v>
      </c>
      <c r="H61" s="23">
        <f>27+87</f>
        <v>114</v>
      </c>
      <c r="I61" s="23">
        <v>0</v>
      </c>
      <c r="J61" s="23">
        <f>+K61+L61</f>
        <v>125</v>
      </c>
      <c r="K61" s="23">
        <f>92+33</f>
        <v>125</v>
      </c>
      <c r="L61" s="23">
        <v>0</v>
      </c>
      <c r="M61" s="23">
        <f>+N61+O61</f>
        <v>113</v>
      </c>
      <c r="N61" s="23">
        <f>21+92</f>
        <v>113</v>
      </c>
      <c r="O61" s="23">
        <v>0</v>
      </c>
      <c r="P61" s="23">
        <f>+Q61+R61</f>
        <v>463</v>
      </c>
      <c r="Q61" s="23">
        <f>+E61+H61+K61+N61</f>
        <v>463</v>
      </c>
      <c r="R61" s="23">
        <f>+F61+I61+L61+O61</f>
        <v>0</v>
      </c>
    </row>
    <row r="62" spans="1:18" s="22" customFormat="1" x14ac:dyDescent="0.25">
      <c r="A62" s="21"/>
      <c r="B62" s="20"/>
      <c r="C62" s="24" t="s">
        <v>3</v>
      </c>
      <c r="D62" s="23">
        <f>+E62+F62</f>
        <v>444</v>
      </c>
      <c r="E62" s="23">
        <v>444</v>
      </c>
      <c r="F62" s="23">
        <v>0</v>
      </c>
      <c r="G62" s="23">
        <f>+H62+I62</f>
        <v>508</v>
      </c>
      <c r="H62" s="23">
        <v>508</v>
      </c>
      <c r="I62" s="23">
        <v>0</v>
      </c>
      <c r="J62" s="23">
        <f>+K62+L62</f>
        <v>476</v>
      </c>
      <c r="K62" s="23">
        <v>476</v>
      </c>
      <c r="L62" s="23">
        <v>0</v>
      </c>
      <c r="M62" s="23">
        <f>+N62+O62</f>
        <v>554</v>
      </c>
      <c r="N62" s="23">
        <v>554</v>
      </c>
      <c r="O62" s="23">
        <v>0</v>
      </c>
      <c r="P62" s="23">
        <f>+Q62+R62</f>
        <v>1982</v>
      </c>
      <c r="Q62" s="23">
        <f>+E62+H62+K62+N62</f>
        <v>1982</v>
      </c>
      <c r="R62" s="23">
        <f>+F62+I62+L62+O62</f>
        <v>0</v>
      </c>
    </row>
    <row r="63" spans="1:18" s="22" customFormat="1" x14ac:dyDescent="0.25">
      <c r="A63" s="21"/>
      <c r="B63" s="20"/>
      <c r="C63" s="24" t="s">
        <v>2</v>
      </c>
      <c r="D63" s="23">
        <f>+E63+F63</f>
        <v>95</v>
      </c>
      <c r="E63" s="23">
        <v>94</v>
      </c>
      <c r="F63" s="23">
        <v>1</v>
      </c>
      <c r="G63" s="23">
        <f>+H63+I63</f>
        <v>86</v>
      </c>
      <c r="H63" s="23">
        <v>85</v>
      </c>
      <c r="I63" s="23">
        <v>1</v>
      </c>
      <c r="J63" s="23">
        <f>+K63+L63</f>
        <v>89</v>
      </c>
      <c r="K63" s="23">
        <v>88</v>
      </c>
      <c r="L63" s="23">
        <v>1</v>
      </c>
      <c r="M63" s="23">
        <f>+N63+O63</f>
        <v>100</v>
      </c>
      <c r="N63" s="23">
        <v>96</v>
      </c>
      <c r="O63" s="23">
        <v>4</v>
      </c>
      <c r="P63" s="23">
        <f>+Q63+R63</f>
        <v>370</v>
      </c>
      <c r="Q63" s="23">
        <f>+E63+H63+K63+N63</f>
        <v>363</v>
      </c>
      <c r="R63" s="23">
        <f>+F63+I63+L63+O63</f>
        <v>7</v>
      </c>
    </row>
    <row r="64" spans="1:18" s="22" customFormat="1" x14ac:dyDescent="0.25">
      <c r="A64" s="21"/>
      <c r="B64" s="20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s="25" customFormat="1" x14ac:dyDescent="0.25">
      <c r="A65" s="21"/>
      <c r="B65" s="16" t="s">
        <v>95</v>
      </c>
      <c r="C65" s="32"/>
      <c r="D65" s="18">
        <f>+E65+F65</f>
        <v>2051</v>
      </c>
      <c r="E65" s="18">
        <f>SUM(E66:E70)</f>
        <v>2041</v>
      </c>
      <c r="F65" s="18">
        <f>SUM(F66:F70)</f>
        <v>10</v>
      </c>
      <c r="G65" s="18">
        <f>+H65+I65</f>
        <v>2171</v>
      </c>
      <c r="H65" s="18">
        <f>SUM(H66:H70)</f>
        <v>2154</v>
      </c>
      <c r="I65" s="18">
        <f>SUM(I66:I70)</f>
        <v>17</v>
      </c>
      <c r="J65" s="18">
        <f>+K65+L65</f>
        <v>2053</v>
      </c>
      <c r="K65" s="18">
        <f>SUM(K66:K70)</f>
        <v>2038</v>
      </c>
      <c r="L65" s="18">
        <f>SUM(L66:L70)</f>
        <v>15</v>
      </c>
      <c r="M65" s="18">
        <f>+N65+O65</f>
        <v>2368</v>
      </c>
      <c r="N65" s="18">
        <f>SUM(N66:N70)</f>
        <v>2348</v>
      </c>
      <c r="O65" s="18">
        <f>SUM(O66:O70)</f>
        <v>20</v>
      </c>
      <c r="P65" s="18">
        <f>+Q65+R65</f>
        <v>8643</v>
      </c>
      <c r="Q65" s="18">
        <f>SUM(Q66:Q70)</f>
        <v>8581</v>
      </c>
      <c r="R65" s="18">
        <f>SUM(R66:R70)</f>
        <v>62</v>
      </c>
    </row>
    <row r="66" spans="1:18" s="22" customFormat="1" x14ac:dyDescent="0.25">
      <c r="A66" s="21"/>
      <c r="B66" s="16"/>
      <c r="C66" s="33" t="s">
        <v>94</v>
      </c>
      <c r="D66" s="23">
        <f>+E66+F66</f>
        <v>929</v>
      </c>
      <c r="E66" s="23">
        <v>929</v>
      </c>
      <c r="F66" s="23">
        <v>0</v>
      </c>
      <c r="G66" s="23">
        <f>+H66+I66</f>
        <v>81</v>
      </c>
      <c r="H66" s="23">
        <v>81</v>
      </c>
      <c r="I66" s="23">
        <v>0</v>
      </c>
      <c r="J66" s="23">
        <f>+K66+L66</f>
        <v>39</v>
      </c>
      <c r="K66" s="23">
        <v>39</v>
      </c>
      <c r="L66" s="23">
        <v>0</v>
      </c>
      <c r="M66" s="23">
        <f>+N66+O66</f>
        <v>83</v>
      </c>
      <c r="N66" s="23">
        <v>83</v>
      </c>
      <c r="O66" s="23">
        <v>0</v>
      </c>
      <c r="P66" s="23">
        <f>+Q66+R66</f>
        <v>1132</v>
      </c>
      <c r="Q66" s="23">
        <f>+E66+H66+K66+N66</f>
        <v>1132</v>
      </c>
      <c r="R66" s="23">
        <f>+F66+I66+L66+O66</f>
        <v>0</v>
      </c>
    </row>
    <row r="67" spans="1:18" s="22" customFormat="1" x14ac:dyDescent="0.25">
      <c r="A67" s="21"/>
      <c r="B67" s="16"/>
      <c r="C67" s="31" t="s">
        <v>93</v>
      </c>
      <c r="D67" s="23">
        <f>+E67+F67</f>
        <v>890</v>
      </c>
      <c r="E67" s="23">
        <f>749+141</f>
        <v>890</v>
      </c>
      <c r="F67" s="23">
        <v>0</v>
      </c>
      <c r="G67" s="23">
        <f>+H67+I67</f>
        <v>747</v>
      </c>
      <c r="H67" s="23">
        <v>747</v>
      </c>
      <c r="I67" s="23">
        <v>0</v>
      </c>
      <c r="J67" s="23">
        <f>+K67+L67</f>
        <v>784</v>
      </c>
      <c r="K67" s="23">
        <v>784</v>
      </c>
      <c r="L67" s="23">
        <v>0</v>
      </c>
      <c r="M67" s="23">
        <f>+N67+O67</f>
        <v>945</v>
      </c>
      <c r="N67" s="23">
        <f>860+85</f>
        <v>945</v>
      </c>
      <c r="O67" s="23">
        <v>0</v>
      </c>
      <c r="P67" s="23">
        <f>+Q67+R67</f>
        <v>3366</v>
      </c>
      <c r="Q67" s="23">
        <f>+E67+H67+K67+N67</f>
        <v>3366</v>
      </c>
      <c r="R67" s="23">
        <f>+F67+I67+L67+O67</f>
        <v>0</v>
      </c>
    </row>
    <row r="68" spans="1:18" s="22" customFormat="1" x14ac:dyDescent="0.25">
      <c r="A68" s="21"/>
      <c r="B68" s="16"/>
      <c r="C68" s="31" t="s">
        <v>92</v>
      </c>
      <c r="D68" s="23">
        <f>+E68+F68</f>
        <v>58</v>
      </c>
      <c r="E68" s="23">
        <v>58</v>
      </c>
      <c r="F68" s="23">
        <v>0</v>
      </c>
      <c r="G68" s="23">
        <f>+H68+I68</f>
        <v>991</v>
      </c>
      <c r="H68" s="23">
        <v>991</v>
      </c>
      <c r="I68" s="23">
        <v>0</v>
      </c>
      <c r="J68" s="23">
        <f>+K68+L68</f>
        <v>968</v>
      </c>
      <c r="K68" s="23">
        <v>968</v>
      </c>
      <c r="L68" s="23">
        <v>0</v>
      </c>
      <c r="M68" s="23">
        <f>+N68+O68</f>
        <v>1086</v>
      </c>
      <c r="N68" s="23">
        <v>1086</v>
      </c>
      <c r="O68" s="23">
        <v>0</v>
      </c>
      <c r="P68" s="23">
        <f>+Q68+R68</f>
        <v>3103</v>
      </c>
      <c r="Q68" s="23">
        <f>+E68+H68+K68+N68</f>
        <v>3103</v>
      </c>
      <c r="R68" s="23">
        <f>+F68+I68+L68+O68</f>
        <v>0</v>
      </c>
    </row>
    <row r="69" spans="1:18" s="22" customFormat="1" x14ac:dyDescent="0.25">
      <c r="A69" s="21"/>
      <c r="B69" s="16"/>
      <c r="C69" s="24" t="s">
        <v>3</v>
      </c>
      <c r="D69" s="23">
        <f>+E69+F69</f>
        <v>15</v>
      </c>
      <c r="E69" s="23">
        <v>15</v>
      </c>
      <c r="F69" s="23">
        <v>0</v>
      </c>
      <c r="G69" s="23">
        <f>+H69+I69</f>
        <v>182</v>
      </c>
      <c r="H69" s="23">
        <v>182</v>
      </c>
      <c r="I69" s="23">
        <v>0</v>
      </c>
      <c r="J69" s="23">
        <f>+K69+L69</f>
        <v>126</v>
      </c>
      <c r="K69" s="23">
        <v>126</v>
      </c>
      <c r="L69" s="23">
        <v>0</v>
      </c>
      <c r="M69" s="23">
        <f>+N69+O69</f>
        <v>87</v>
      </c>
      <c r="N69" s="23">
        <v>87</v>
      </c>
      <c r="O69" s="23">
        <v>0</v>
      </c>
      <c r="P69" s="23">
        <f>+Q69+R69</f>
        <v>410</v>
      </c>
      <c r="Q69" s="23">
        <f>+E69+H69+K69+N69</f>
        <v>410</v>
      </c>
      <c r="R69" s="23">
        <f>+F69+I69+L69+O69</f>
        <v>0</v>
      </c>
    </row>
    <row r="70" spans="1:18" s="22" customFormat="1" x14ac:dyDescent="0.25">
      <c r="A70" s="21"/>
      <c r="B70" s="16"/>
      <c r="C70" s="24" t="s">
        <v>2</v>
      </c>
      <c r="D70" s="23">
        <f>+E70+F70</f>
        <v>159</v>
      </c>
      <c r="E70" s="23">
        <v>149</v>
      </c>
      <c r="F70" s="23">
        <v>10</v>
      </c>
      <c r="G70" s="23">
        <f>+H70+I70</f>
        <v>170</v>
      </c>
      <c r="H70" s="23">
        <v>153</v>
      </c>
      <c r="I70" s="23">
        <v>17</v>
      </c>
      <c r="J70" s="23">
        <f>+K70+L70</f>
        <v>136</v>
      </c>
      <c r="K70" s="23">
        <v>121</v>
      </c>
      <c r="L70" s="23">
        <v>15</v>
      </c>
      <c r="M70" s="23">
        <f>+N70+O70</f>
        <v>167</v>
      </c>
      <c r="N70" s="23">
        <v>147</v>
      </c>
      <c r="O70" s="23">
        <v>20</v>
      </c>
      <c r="P70" s="23">
        <f>+Q70+R70</f>
        <v>632</v>
      </c>
      <c r="Q70" s="23">
        <f>+E70+H70+K70+N70</f>
        <v>570</v>
      </c>
      <c r="R70" s="23">
        <f>+F70+I70+L70+O70</f>
        <v>62</v>
      </c>
    </row>
    <row r="71" spans="1:18" s="22" customFormat="1" x14ac:dyDescent="0.25">
      <c r="A71" s="21"/>
      <c r="B71" s="20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s="25" customFormat="1" x14ac:dyDescent="0.25">
      <c r="A72" s="21"/>
      <c r="B72" s="16" t="s">
        <v>91</v>
      </c>
      <c r="C72" s="32"/>
      <c r="D72" s="18">
        <f>+E72+F72</f>
        <v>1109</v>
      </c>
      <c r="E72" s="18">
        <f>SUM(E73:E77)</f>
        <v>1109</v>
      </c>
      <c r="F72" s="18">
        <f>SUM(F73:F77)</f>
        <v>0</v>
      </c>
      <c r="G72" s="18">
        <f>+H72+I72</f>
        <v>1377</v>
      </c>
      <c r="H72" s="18">
        <f>SUM(H73:H77)</f>
        <v>1376</v>
      </c>
      <c r="I72" s="18">
        <f>SUM(I73:I77)</f>
        <v>1</v>
      </c>
      <c r="J72" s="18">
        <f>+K72+L72</f>
        <v>1297</v>
      </c>
      <c r="K72" s="18">
        <f>SUM(K73:K77)</f>
        <v>1296</v>
      </c>
      <c r="L72" s="18">
        <f>SUM(L73:L77)</f>
        <v>1</v>
      </c>
      <c r="M72" s="18">
        <f>+N72+O72</f>
        <v>1455</v>
      </c>
      <c r="N72" s="18">
        <f>SUM(N73:N77)</f>
        <v>1453</v>
      </c>
      <c r="O72" s="18">
        <f>SUM(O73:O77)</f>
        <v>2</v>
      </c>
      <c r="P72" s="18">
        <f>+Q72+R72</f>
        <v>5238</v>
      </c>
      <c r="Q72" s="18">
        <f>SUM(Q73:Q77)</f>
        <v>5234</v>
      </c>
      <c r="R72" s="18">
        <f>SUM(R73:R77)</f>
        <v>4</v>
      </c>
    </row>
    <row r="73" spans="1:18" s="22" customFormat="1" x14ac:dyDescent="0.25">
      <c r="A73" s="21"/>
      <c r="B73" s="20"/>
      <c r="C73" s="31" t="s">
        <v>90</v>
      </c>
      <c r="D73" s="23">
        <f>+E73+F73</f>
        <v>954</v>
      </c>
      <c r="E73" s="23">
        <v>954</v>
      </c>
      <c r="F73" s="23">
        <v>0</v>
      </c>
      <c r="G73" s="23">
        <f>+H73+I73</f>
        <v>1205</v>
      </c>
      <c r="H73" s="23">
        <v>1205</v>
      </c>
      <c r="I73" s="23">
        <v>0</v>
      </c>
      <c r="J73" s="23">
        <f>+K73+L73</f>
        <v>1119</v>
      </c>
      <c r="K73" s="23">
        <v>1119</v>
      </c>
      <c r="L73" s="23">
        <v>0</v>
      </c>
      <c r="M73" s="23">
        <f>+N73+O73</f>
        <v>1235</v>
      </c>
      <c r="N73" s="23">
        <v>1234</v>
      </c>
      <c r="O73" s="23">
        <v>1</v>
      </c>
      <c r="P73" s="23">
        <f>+Q73+R73</f>
        <v>4513</v>
      </c>
      <c r="Q73" s="23">
        <f>+E73+H73+K73+N73</f>
        <v>4512</v>
      </c>
      <c r="R73" s="23">
        <f>+F73+I73+L73+O73</f>
        <v>1</v>
      </c>
    </row>
    <row r="74" spans="1:18" s="22" customFormat="1" x14ac:dyDescent="0.25">
      <c r="A74" s="21"/>
      <c r="B74" s="20"/>
      <c r="C74" s="24" t="s">
        <v>89</v>
      </c>
      <c r="D74" s="23">
        <f>+E74+F74</f>
        <v>0</v>
      </c>
      <c r="E74" s="23">
        <v>0</v>
      </c>
      <c r="F74" s="23">
        <v>0</v>
      </c>
      <c r="G74" s="23">
        <f>+H74+I74</f>
        <v>0</v>
      </c>
      <c r="H74" s="23">
        <v>0</v>
      </c>
      <c r="I74" s="23">
        <v>0</v>
      </c>
      <c r="J74" s="23">
        <f>+K74+L74</f>
        <v>0</v>
      </c>
      <c r="K74" s="23">
        <v>0</v>
      </c>
      <c r="L74" s="23">
        <v>0</v>
      </c>
      <c r="M74" s="23">
        <f>+N74+O74</f>
        <v>0</v>
      </c>
      <c r="N74" s="23">
        <v>0</v>
      </c>
      <c r="O74" s="23">
        <v>0</v>
      </c>
      <c r="P74" s="23">
        <f>+Q74+R74</f>
        <v>0</v>
      </c>
      <c r="Q74" s="23">
        <f>+E74+H74+K74+N74</f>
        <v>0</v>
      </c>
      <c r="R74" s="23">
        <f>+F74+I74+L74+O74</f>
        <v>0</v>
      </c>
    </row>
    <row r="75" spans="1:18" s="22" customFormat="1" x14ac:dyDescent="0.25">
      <c r="A75" s="21"/>
      <c r="B75" s="20"/>
      <c r="C75" s="24" t="s">
        <v>88</v>
      </c>
      <c r="D75" s="23">
        <f>+E75+F75</f>
        <v>0</v>
      </c>
      <c r="E75" s="23">
        <v>0</v>
      </c>
      <c r="F75" s="23">
        <v>0</v>
      </c>
      <c r="G75" s="23">
        <f>+H75+I75</f>
        <v>0</v>
      </c>
      <c r="H75" s="23">
        <v>0</v>
      </c>
      <c r="I75" s="23">
        <v>0</v>
      </c>
      <c r="J75" s="23">
        <f>+K75+L75</f>
        <v>0</v>
      </c>
      <c r="K75" s="23">
        <v>0</v>
      </c>
      <c r="L75" s="23">
        <v>0</v>
      </c>
      <c r="M75" s="23">
        <f>+N75+O75</f>
        <v>0</v>
      </c>
      <c r="N75" s="23">
        <v>0</v>
      </c>
      <c r="O75" s="23">
        <v>0</v>
      </c>
      <c r="P75" s="23">
        <f>+Q75+R75</f>
        <v>0</v>
      </c>
      <c r="Q75" s="23">
        <f>+E75+H75+K75+N75</f>
        <v>0</v>
      </c>
      <c r="R75" s="23">
        <f>+F75+I75+L75+O75</f>
        <v>0</v>
      </c>
    </row>
    <row r="76" spans="1:18" s="22" customFormat="1" x14ac:dyDescent="0.25">
      <c r="A76" s="21"/>
      <c r="B76" s="20"/>
      <c r="C76" s="24" t="s">
        <v>3</v>
      </c>
      <c r="D76" s="23">
        <f>+E76+F76</f>
        <v>94</v>
      </c>
      <c r="E76" s="23">
        <v>94</v>
      </c>
      <c r="F76" s="23">
        <v>0</v>
      </c>
      <c r="G76" s="23">
        <f>+H76+I76</f>
        <v>99</v>
      </c>
      <c r="H76" s="23">
        <v>98</v>
      </c>
      <c r="I76" s="23">
        <v>1</v>
      </c>
      <c r="J76" s="23">
        <f>+K76+L76</f>
        <v>80</v>
      </c>
      <c r="K76" s="23">
        <v>80</v>
      </c>
      <c r="L76" s="23">
        <v>0</v>
      </c>
      <c r="M76" s="23">
        <f>+N76+O76</f>
        <v>121</v>
      </c>
      <c r="N76" s="23">
        <v>121</v>
      </c>
      <c r="O76" s="23">
        <v>0</v>
      </c>
      <c r="P76" s="23">
        <f>+Q76+R76</f>
        <v>394</v>
      </c>
      <c r="Q76" s="23">
        <f>+E76+H76+K76+N76</f>
        <v>393</v>
      </c>
      <c r="R76" s="23">
        <f>+F76+I76+L76+O76</f>
        <v>1</v>
      </c>
    </row>
    <row r="77" spans="1:18" s="22" customFormat="1" x14ac:dyDescent="0.25">
      <c r="A77" s="21"/>
      <c r="B77" s="20"/>
      <c r="C77" s="24" t="s">
        <v>2</v>
      </c>
      <c r="D77" s="23">
        <f>+E77+F77</f>
        <v>61</v>
      </c>
      <c r="E77" s="23">
        <v>61</v>
      </c>
      <c r="F77" s="23">
        <v>0</v>
      </c>
      <c r="G77" s="23">
        <f>+H77+I77</f>
        <v>73</v>
      </c>
      <c r="H77" s="23">
        <v>73</v>
      </c>
      <c r="I77" s="23">
        <v>0</v>
      </c>
      <c r="J77" s="23">
        <f>+K77+L77</f>
        <v>98</v>
      </c>
      <c r="K77" s="23">
        <v>97</v>
      </c>
      <c r="L77" s="23">
        <v>1</v>
      </c>
      <c r="M77" s="23">
        <f>+N77+O77</f>
        <v>99</v>
      </c>
      <c r="N77" s="23">
        <v>98</v>
      </c>
      <c r="O77" s="23">
        <v>1</v>
      </c>
      <c r="P77" s="23">
        <f>+Q77+R77</f>
        <v>331</v>
      </c>
      <c r="Q77" s="23">
        <f>+E77+H77+K77+N77</f>
        <v>329</v>
      </c>
      <c r="R77" s="23">
        <f>+F77+I77+L77+O77</f>
        <v>2</v>
      </c>
    </row>
    <row r="78" spans="1:18" s="22" customFormat="1" x14ac:dyDescent="0.25">
      <c r="A78" s="21"/>
      <c r="B78" s="20"/>
      <c r="C78" s="19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s="25" customFormat="1" x14ac:dyDescent="0.25">
      <c r="A79" s="21"/>
      <c r="B79" s="26" t="s">
        <v>87</v>
      </c>
      <c r="C79" s="15"/>
      <c r="D79" s="14">
        <f>+E79+F79</f>
        <v>2420</v>
      </c>
      <c r="E79" s="14">
        <f>SUM(E80:E87)</f>
        <v>2304</v>
      </c>
      <c r="F79" s="14">
        <f>SUM(F80:F87)</f>
        <v>116</v>
      </c>
      <c r="G79" s="14">
        <f>+H79+I79</f>
        <v>2122</v>
      </c>
      <c r="H79" s="14">
        <f>SUM(H80:H87)</f>
        <v>2010</v>
      </c>
      <c r="I79" s="14">
        <f>SUM(I80:I87)</f>
        <v>112</v>
      </c>
      <c r="J79" s="14">
        <f>+K79+L79</f>
        <v>1666</v>
      </c>
      <c r="K79" s="14">
        <f>SUM(K80:K87)</f>
        <v>1592</v>
      </c>
      <c r="L79" s="14">
        <f>SUM(L80:L87)</f>
        <v>74</v>
      </c>
      <c r="M79" s="14">
        <f>+N79+O79</f>
        <v>2066</v>
      </c>
      <c r="N79" s="14">
        <f>SUM(N80:N87)</f>
        <v>1981</v>
      </c>
      <c r="O79" s="14">
        <f>SUM(O80:O87)</f>
        <v>85</v>
      </c>
      <c r="P79" s="14">
        <f>+Q79+R79</f>
        <v>8274</v>
      </c>
      <c r="Q79" s="14">
        <f>SUM(Q80:Q87)</f>
        <v>7887</v>
      </c>
      <c r="R79" s="14">
        <f>SUM(R80:R87)</f>
        <v>387</v>
      </c>
    </row>
    <row r="80" spans="1:18" s="22" customFormat="1" x14ac:dyDescent="0.25">
      <c r="A80" s="21"/>
      <c r="B80" s="20"/>
      <c r="C80" s="19" t="s">
        <v>86</v>
      </c>
      <c r="D80" s="23">
        <f>+E80+F80</f>
        <v>259</v>
      </c>
      <c r="E80" s="23">
        <v>235</v>
      </c>
      <c r="F80" s="23">
        <v>24</v>
      </c>
      <c r="G80" s="23">
        <f>+H80+I80</f>
        <v>350</v>
      </c>
      <c r="H80" s="23">
        <v>337</v>
      </c>
      <c r="I80" s="23">
        <v>13</v>
      </c>
      <c r="J80" s="23">
        <f>+K80+L80</f>
        <v>223</v>
      </c>
      <c r="K80" s="23">
        <v>221</v>
      </c>
      <c r="L80" s="23">
        <v>2</v>
      </c>
      <c r="M80" s="23">
        <f>+N80+O80</f>
        <v>269</v>
      </c>
      <c r="N80" s="23">
        <v>259</v>
      </c>
      <c r="O80" s="23">
        <v>10</v>
      </c>
      <c r="P80" s="23">
        <f>+Q80+R80</f>
        <v>1101</v>
      </c>
      <c r="Q80" s="23">
        <f>+E80+H80+K80+N80</f>
        <v>1052</v>
      </c>
      <c r="R80" s="23">
        <f>+F80+I80+L80+O80</f>
        <v>49</v>
      </c>
    </row>
    <row r="81" spans="1:18" s="22" customFormat="1" x14ac:dyDescent="0.25">
      <c r="A81" s="21"/>
      <c r="B81" s="20"/>
      <c r="C81" s="19" t="s">
        <v>85</v>
      </c>
      <c r="D81" s="23">
        <f>+E81+F81</f>
        <v>43</v>
      </c>
      <c r="E81" s="23">
        <v>43</v>
      </c>
      <c r="F81" s="23">
        <v>0</v>
      </c>
      <c r="G81" s="23">
        <f>+H81+I81</f>
        <v>63</v>
      </c>
      <c r="H81" s="23">
        <f>59+1</f>
        <v>60</v>
      </c>
      <c r="I81" s="23">
        <v>3</v>
      </c>
      <c r="J81" s="23">
        <f>+K81+L81</f>
        <v>50</v>
      </c>
      <c r="K81" s="23">
        <v>49</v>
      </c>
      <c r="L81" s="23">
        <v>1</v>
      </c>
      <c r="M81" s="23">
        <f>+N81+O81</f>
        <v>39</v>
      </c>
      <c r="N81" s="23">
        <v>38</v>
      </c>
      <c r="O81" s="23">
        <v>1</v>
      </c>
      <c r="P81" s="23">
        <f>+Q81+R81</f>
        <v>195</v>
      </c>
      <c r="Q81" s="23">
        <f>+E81+H81+K81+N81</f>
        <v>190</v>
      </c>
      <c r="R81" s="23">
        <f>+F81+I81+L81+O81</f>
        <v>5</v>
      </c>
    </row>
    <row r="82" spans="1:18" s="22" customFormat="1" x14ac:dyDescent="0.25">
      <c r="A82" s="21"/>
      <c r="B82" s="20"/>
      <c r="C82" s="19" t="s">
        <v>84</v>
      </c>
      <c r="D82" s="23">
        <f>+E82+F82</f>
        <v>575</v>
      </c>
      <c r="E82" s="23">
        <v>565</v>
      </c>
      <c r="F82" s="23">
        <v>10</v>
      </c>
      <c r="G82" s="23">
        <f>+H82+I82</f>
        <v>584</v>
      </c>
      <c r="H82" s="23">
        <v>580</v>
      </c>
      <c r="I82" s="23">
        <v>4</v>
      </c>
      <c r="J82" s="23">
        <f>+K82+L82</f>
        <v>456</v>
      </c>
      <c r="K82" s="23">
        <f>376+78</f>
        <v>454</v>
      </c>
      <c r="L82" s="23">
        <v>2</v>
      </c>
      <c r="M82" s="23">
        <f>+N82+O82</f>
        <v>478</v>
      </c>
      <c r="N82" s="23">
        <f>410+65</f>
        <v>475</v>
      </c>
      <c r="O82" s="23">
        <f>3</f>
        <v>3</v>
      </c>
      <c r="P82" s="23">
        <f>+Q82+R82</f>
        <v>2093</v>
      </c>
      <c r="Q82" s="23">
        <f>+E82+H82+K82+N82</f>
        <v>2074</v>
      </c>
      <c r="R82" s="23">
        <f>+F82+I82+L82+O82</f>
        <v>19</v>
      </c>
    </row>
    <row r="83" spans="1:18" s="22" customFormat="1" x14ac:dyDescent="0.25">
      <c r="A83" s="21"/>
      <c r="B83" s="20"/>
      <c r="C83" s="19" t="s">
        <v>83</v>
      </c>
      <c r="D83" s="23">
        <f>+E83+F83</f>
        <v>194</v>
      </c>
      <c r="E83" s="23">
        <v>193</v>
      </c>
      <c r="F83" s="23">
        <v>1</v>
      </c>
      <c r="G83" s="23">
        <f>+H83+I83</f>
        <v>224</v>
      </c>
      <c r="H83" s="23">
        <v>224</v>
      </c>
      <c r="I83" s="23">
        <v>0</v>
      </c>
      <c r="J83" s="23">
        <f>+K83+L83</f>
        <v>239</v>
      </c>
      <c r="K83" s="23">
        <v>239</v>
      </c>
      <c r="L83" s="23">
        <v>0</v>
      </c>
      <c r="M83" s="23">
        <f>+N83+O83</f>
        <v>245</v>
      </c>
      <c r="N83" s="23">
        <f>245</f>
        <v>245</v>
      </c>
      <c r="O83" s="23">
        <v>0</v>
      </c>
      <c r="P83" s="23">
        <f>+Q83+R83</f>
        <v>902</v>
      </c>
      <c r="Q83" s="23">
        <f>+E83+H83+K83+N83</f>
        <v>901</v>
      </c>
      <c r="R83" s="23">
        <f>+F83+I83+L83+O83</f>
        <v>1</v>
      </c>
    </row>
    <row r="84" spans="1:18" s="22" customFormat="1" x14ac:dyDescent="0.25">
      <c r="A84" s="21"/>
      <c r="B84" s="20"/>
      <c r="C84" s="19" t="s">
        <v>82</v>
      </c>
      <c r="D84" s="23">
        <f>+E84+F84</f>
        <v>148</v>
      </c>
      <c r="E84" s="23">
        <v>148</v>
      </c>
      <c r="F84" s="23">
        <v>0</v>
      </c>
      <c r="G84" s="23">
        <f>+H84+I84</f>
        <v>163</v>
      </c>
      <c r="H84" s="23">
        <f>126+37</f>
        <v>163</v>
      </c>
      <c r="I84" s="23">
        <v>0</v>
      </c>
      <c r="J84" s="23">
        <f>+K84+L84</f>
        <v>138</v>
      </c>
      <c r="K84" s="23">
        <v>138</v>
      </c>
      <c r="L84" s="23">
        <v>0</v>
      </c>
      <c r="M84" s="23">
        <f>+N84+O84</f>
        <v>167</v>
      </c>
      <c r="N84" s="23">
        <f>137+30</f>
        <v>167</v>
      </c>
      <c r="O84" s="23">
        <v>0</v>
      </c>
      <c r="P84" s="23">
        <f>+Q84+R84</f>
        <v>616</v>
      </c>
      <c r="Q84" s="23">
        <f>+E84+H84+K84+N84</f>
        <v>616</v>
      </c>
      <c r="R84" s="23">
        <f>+F84+I84+L84+O84</f>
        <v>0</v>
      </c>
    </row>
    <row r="85" spans="1:18" s="22" customFormat="1" x14ac:dyDescent="0.25">
      <c r="A85" s="21"/>
      <c r="B85" s="20"/>
      <c r="C85" s="19" t="s">
        <v>81</v>
      </c>
      <c r="D85" s="23">
        <f>+E85+F85</f>
        <v>974</v>
      </c>
      <c r="E85" s="23">
        <v>972</v>
      </c>
      <c r="F85" s="23">
        <v>2</v>
      </c>
      <c r="G85" s="23">
        <f>+H85+I85</f>
        <v>499</v>
      </c>
      <c r="H85" s="23">
        <v>495</v>
      </c>
      <c r="I85" s="23">
        <v>4</v>
      </c>
      <c r="J85" s="23">
        <f>+K85+L85</f>
        <v>358</v>
      </c>
      <c r="K85" s="23">
        <v>352</v>
      </c>
      <c r="L85" s="23">
        <v>6</v>
      </c>
      <c r="M85" s="23">
        <f>+N85+O85</f>
        <v>656</v>
      </c>
      <c r="N85" s="23">
        <f>641+15</f>
        <v>656</v>
      </c>
      <c r="O85" s="23">
        <v>0</v>
      </c>
      <c r="P85" s="23">
        <f>+Q85+R85</f>
        <v>2487</v>
      </c>
      <c r="Q85" s="23">
        <f>+E85+H85+K85+N85</f>
        <v>2475</v>
      </c>
      <c r="R85" s="23">
        <f>+F85+I85+L85+O85</f>
        <v>12</v>
      </c>
    </row>
    <row r="86" spans="1:18" s="22" customFormat="1" x14ac:dyDescent="0.25">
      <c r="A86" s="21"/>
      <c r="B86" s="20"/>
      <c r="C86" s="24" t="s">
        <v>3</v>
      </c>
      <c r="D86" s="23">
        <f>+E86+F86</f>
        <v>40</v>
      </c>
      <c r="E86" s="23">
        <v>40</v>
      </c>
      <c r="F86" s="23">
        <v>0</v>
      </c>
      <c r="G86" s="23">
        <f>+H86+I86</f>
        <v>40</v>
      </c>
      <c r="H86" s="23">
        <v>40</v>
      </c>
      <c r="I86" s="23">
        <v>0</v>
      </c>
      <c r="J86" s="23">
        <f>+K86+L86</f>
        <v>32</v>
      </c>
      <c r="K86" s="23">
        <v>32</v>
      </c>
      <c r="L86" s="23">
        <v>0</v>
      </c>
      <c r="M86" s="23">
        <f>+N86+O86</f>
        <v>32</v>
      </c>
      <c r="N86" s="23">
        <v>32</v>
      </c>
      <c r="O86" s="23">
        <v>0</v>
      </c>
      <c r="P86" s="23">
        <f>+Q86+R86</f>
        <v>144</v>
      </c>
      <c r="Q86" s="23">
        <f>+E86+H86+K86+N86</f>
        <v>144</v>
      </c>
      <c r="R86" s="23">
        <f>+F86+I86+L86+O86</f>
        <v>0</v>
      </c>
    </row>
    <row r="87" spans="1:18" s="22" customFormat="1" x14ac:dyDescent="0.25">
      <c r="A87" s="21"/>
      <c r="B87" s="20"/>
      <c r="C87" s="24" t="s">
        <v>2</v>
      </c>
      <c r="D87" s="23">
        <f>+E87+F87</f>
        <v>187</v>
      </c>
      <c r="E87" s="23">
        <v>108</v>
      </c>
      <c r="F87" s="23">
        <v>79</v>
      </c>
      <c r="G87" s="23">
        <f>+H87+I87</f>
        <v>199</v>
      </c>
      <c r="H87" s="23">
        <v>111</v>
      </c>
      <c r="I87" s="23">
        <v>88</v>
      </c>
      <c r="J87" s="23">
        <f>+K87+L87</f>
        <v>170</v>
      </c>
      <c r="K87" s="23">
        <v>107</v>
      </c>
      <c r="L87" s="23">
        <v>63</v>
      </c>
      <c r="M87" s="23">
        <f>+N87+O87</f>
        <v>180</v>
      </c>
      <c r="N87" s="23">
        <v>109</v>
      </c>
      <c r="O87" s="23">
        <v>71</v>
      </c>
      <c r="P87" s="23">
        <f>+Q87+R87</f>
        <v>736</v>
      </c>
      <c r="Q87" s="23">
        <f>+E87+H87+K87+N87</f>
        <v>435</v>
      </c>
      <c r="R87" s="23">
        <f>+F87+I87+L87+O87</f>
        <v>301</v>
      </c>
    </row>
    <row r="88" spans="1:18" s="22" customFormat="1" x14ac:dyDescent="0.25">
      <c r="A88" s="21"/>
      <c r="B88" s="20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s="13" customFormat="1" x14ac:dyDescent="0.25">
      <c r="A89" s="29" t="s">
        <v>80</v>
      </c>
      <c r="B89" s="28"/>
      <c r="C89" s="27"/>
      <c r="D89" s="18">
        <f>+E89+F89</f>
        <v>35995</v>
      </c>
      <c r="E89" s="18">
        <f>+E91+E99+E108+E117+E126+E137</f>
        <v>35827</v>
      </c>
      <c r="F89" s="18">
        <f>+F91+F99+F108+F117+F126+F137</f>
        <v>168</v>
      </c>
      <c r="G89" s="18">
        <f>+H89+I89</f>
        <v>40310</v>
      </c>
      <c r="H89" s="18">
        <f>+H91+H99+H108+H117+H126+H137</f>
        <v>40179</v>
      </c>
      <c r="I89" s="18">
        <f>+I91+I99+I108+I117+I126+I137</f>
        <v>131</v>
      </c>
      <c r="J89" s="18">
        <f>+K89+L89</f>
        <v>36206</v>
      </c>
      <c r="K89" s="18">
        <f>+K91+K99+K108+K117+K126+K137</f>
        <v>36088</v>
      </c>
      <c r="L89" s="18">
        <f>+L91+L99+L108+L117+L126+L137</f>
        <v>118</v>
      </c>
      <c r="M89" s="18">
        <f>+N89+O89</f>
        <v>39967</v>
      </c>
      <c r="N89" s="18">
        <f>+N91+N99+N108+N117+N126+N137</f>
        <v>39793</v>
      </c>
      <c r="O89" s="18">
        <f>+O91+O99+O108+O117+O126+O137</f>
        <v>174</v>
      </c>
      <c r="P89" s="18">
        <f>+Q89+R89</f>
        <v>152478</v>
      </c>
      <c r="Q89" s="18">
        <f>+Q91+Q99+Q108+Q117+Q126+Q137</f>
        <v>151887</v>
      </c>
      <c r="R89" s="18">
        <f>+R91+R99+R108+R117+R126+R137</f>
        <v>591</v>
      </c>
    </row>
    <row r="90" spans="1:18" s="22" customFormat="1" x14ac:dyDescent="0.25">
      <c r="A90" s="21"/>
      <c r="B90" s="20"/>
      <c r="C90" s="19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s="25" customFormat="1" x14ac:dyDescent="0.25">
      <c r="A91" s="21"/>
      <c r="B91" s="26" t="s">
        <v>79</v>
      </c>
      <c r="C91" s="15"/>
      <c r="D91" s="14">
        <f>+E91+F91</f>
        <v>9747</v>
      </c>
      <c r="E91" s="14">
        <f>SUM(E92:E97)</f>
        <v>9740</v>
      </c>
      <c r="F91" s="14">
        <f>SUM(F92:F97)</f>
        <v>7</v>
      </c>
      <c r="G91" s="14">
        <f>+H91+I91</f>
        <v>10800</v>
      </c>
      <c r="H91" s="14">
        <f>SUM(H92:H97)</f>
        <v>10794</v>
      </c>
      <c r="I91" s="14">
        <f>SUM(I92:I97)</f>
        <v>6</v>
      </c>
      <c r="J91" s="14">
        <f>+K91+L91</f>
        <v>9791</v>
      </c>
      <c r="K91" s="14">
        <f>SUM(K92:K97)</f>
        <v>9785</v>
      </c>
      <c r="L91" s="14">
        <f>SUM(L92:L97)</f>
        <v>6</v>
      </c>
      <c r="M91" s="14">
        <f>+N91+O91</f>
        <v>10526</v>
      </c>
      <c r="N91" s="14">
        <f>SUM(N92:N97)</f>
        <v>10517</v>
      </c>
      <c r="O91" s="14">
        <f>SUM(O92:O97)</f>
        <v>9</v>
      </c>
      <c r="P91" s="14">
        <f>+Q91+R91</f>
        <v>40864</v>
      </c>
      <c r="Q91" s="14">
        <f>SUM(Q92:Q97)</f>
        <v>40836</v>
      </c>
      <c r="R91" s="14">
        <f>SUM(R92:R97)</f>
        <v>28</v>
      </c>
    </row>
    <row r="92" spans="1:18" s="22" customFormat="1" x14ac:dyDescent="0.25">
      <c r="A92" s="21"/>
      <c r="B92" s="20"/>
      <c r="C92" s="19" t="s">
        <v>78</v>
      </c>
      <c r="D92" s="23">
        <f>+E92+F92</f>
        <v>1793</v>
      </c>
      <c r="E92" s="23">
        <v>1793</v>
      </c>
      <c r="F92" s="23">
        <v>0</v>
      </c>
      <c r="G92" s="23">
        <f>+H92+I92</f>
        <v>2011</v>
      </c>
      <c r="H92" s="23">
        <v>2011</v>
      </c>
      <c r="I92" s="23">
        <v>0</v>
      </c>
      <c r="J92" s="23">
        <f>+K92+L92</f>
        <v>1767</v>
      </c>
      <c r="K92" s="23">
        <v>1767</v>
      </c>
      <c r="L92" s="23">
        <v>0</v>
      </c>
      <c r="M92" s="23">
        <f>+N92+O92</f>
        <v>1927</v>
      </c>
      <c r="N92" s="23">
        <v>1927</v>
      </c>
      <c r="O92" s="23">
        <v>0</v>
      </c>
      <c r="P92" s="23">
        <f>+Q92+R92</f>
        <v>7498</v>
      </c>
      <c r="Q92" s="23">
        <f>+E92+H92+K92+N92</f>
        <v>7498</v>
      </c>
      <c r="R92" s="23">
        <f>+F92+I92+L92+O92</f>
        <v>0</v>
      </c>
    </row>
    <row r="93" spans="1:18" s="22" customFormat="1" x14ac:dyDescent="0.25">
      <c r="A93" s="21"/>
      <c r="B93" s="20"/>
      <c r="C93" s="19" t="s">
        <v>77</v>
      </c>
      <c r="D93" s="23">
        <f>+E93+F93</f>
        <v>0</v>
      </c>
      <c r="E93" s="23">
        <v>0</v>
      </c>
      <c r="F93" s="23">
        <v>0</v>
      </c>
      <c r="G93" s="23">
        <f>+H93+I93</f>
        <v>0</v>
      </c>
      <c r="H93" s="23">
        <v>0</v>
      </c>
      <c r="I93" s="23">
        <v>0</v>
      </c>
      <c r="J93" s="23">
        <f>+K93+L93</f>
        <v>0</v>
      </c>
      <c r="K93" s="23">
        <v>0</v>
      </c>
      <c r="L93" s="23">
        <v>0</v>
      </c>
      <c r="M93" s="23">
        <f>+N93+O93</f>
        <v>0</v>
      </c>
      <c r="N93" s="23">
        <v>0</v>
      </c>
      <c r="O93" s="23">
        <v>0</v>
      </c>
      <c r="P93" s="23">
        <f>+Q93+R93</f>
        <v>0</v>
      </c>
      <c r="Q93" s="23">
        <f>+E93+H93+K93+N93</f>
        <v>0</v>
      </c>
      <c r="R93" s="23">
        <f>+F93+I93+L93+O93</f>
        <v>0</v>
      </c>
    </row>
    <row r="94" spans="1:18" s="22" customFormat="1" x14ac:dyDescent="0.25">
      <c r="A94" s="21"/>
      <c r="B94" s="20"/>
      <c r="C94" s="19" t="s">
        <v>76</v>
      </c>
      <c r="D94" s="23">
        <f>+E94+F94</f>
        <v>286</v>
      </c>
      <c r="E94" s="23">
        <f>254+32</f>
        <v>286</v>
      </c>
      <c r="F94" s="23">
        <v>0</v>
      </c>
      <c r="G94" s="23">
        <f>+H94+I94</f>
        <v>273</v>
      </c>
      <c r="H94" s="23">
        <v>273</v>
      </c>
      <c r="I94" s="23">
        <v>0</v>
      </c>
      <c r="J94" s="23">
        <f>+K94+L94</f>
        <v>276</v>
      </c>
      <c r="K94" s="23">
        <v>276</v>
      </c>
      <c r="L94" s="23">
        <v>0</v>
      </c>
      <c r="M94" s="23">
        <f>+N94+O94</f>
        <v>223</v>
      </c>
      <c r="N94" s="23">
        <f>206+17</f>
        <v>223</v>
      </c>
      <c r="O94" s="23">
        <v>0</v>
      </c>
      <c r="P94" s="23">
        <f>+Q94+R94</f>
        <v>1058</v>
      </c>
      <c r="Q94" s="23">
        <f>+E94+H94+K94+N94</f>
        <v>1058</v>
      </c>
      <c r="R94" s="23">
        <f>+F94+I94+L94+O94</f>
        <v>0</v>
      </c>
    </row>
    <row r="95" spans="1:18" s="22" customFormat="1" x14ac:dyDescent="0.25">
      <c r="A95" s="21"/>
      <c r="B95" s="20"/>
      <c r="C95" s="19" t="s">
        <v>75</v>
      </c>
      <c r="D95" s="23">
        <f>+E95+F95</f>
        <v>899</v>
      </c>
      <c r="E95" s="23">
        <v>899</v>
      </c>
      <c r="F95" s="23">
        <v>0</v>
      </c>
      <c r="G95" s="23">
        <f>+H95+I95</f>
        <v>559</v>
      </c>
      <c r="H95" s="23">
        <v>559</v>
      </c>
      <c r="I95" s="23">
        <v>0</v>
      </c>
      <c r="J95" s="23">
        <f>+K95+L95</f>
        <v>493</v>
      </c>
      <c r="K95" s="23">
        <v>493</v>
      </c>
      <c r="L95" s="23">
        <v>0</v>
      </c>
      <c r="M95" s="23">
        <f>+N95+O95</f>
        <v>467</v>
      </c>
      <c r="N95" s="23">
        <v>467</v>
      </c>
      <c r="O95" s="23">
        <v>0</v>
      </c>
      <c r="P95" s="23">
        <f>+Q95+R95</f>
        <v>2418</v>
      </c>
      <c r="Q95" s="23">
        <f>+E95+H95+K95+N95</f>
        <v>2418</v>
      </c>
      <c r="R95" s="23">
        <f>+F95+I95+L95+O95</f>
        <v>0</v>
      </c>
    </row>
    <row r="96" spans="1:18" s="22" customFormat="1" x14ac:dyDescent="0.25">
      <c r="A96" s="21"/>
      <c r="B96" s="20"/>
      <c r="C96" s="24" t="s">
        <v>3</v>
      </c>
      <c r="D96" s="23">
        <f>+E96+F96</f>
        <v>3558</v>
      </c>
      <c r="E96" s="23">
        <v>3558</v>
      </c>
      <c r="F96" s="23">
        <v>0</v>
      </c>
      <c r="G96" s="23">
        <f>+H96+I96</f>
        <v>4140</v>
      </c>
      <c r="H96" s="23">
        <v>4140</v>
      </c>
      <c r="I96" s="23">
        <v>0</v>
      </c>
      <c r="J96" s="23">
        <f>+K96+L96</f>
        <v>3597</v>
      </c>
      <c r="K96" s="23">
        <v>3597</v>
      </c>
      <c r="L96" s="23">
        <v>0</v>
      </c>
      <c r="M96" s="23">
        <f>+N96+O96</f>
        <v>4050</v>
      </c>
      <c r="N96" s="23">
        <v>4050</v>
      </c>
      <c r="O96" s="23">
        <v>0</v>
      </c>
      <c r="P96" s="23">
        <f>+Q96+R96</f>
        <v>15345</v>
      </c>
      <c r="Q96" s="23">
        <f>+E96+H96+K96+N96</f>
        <v>15345</v>
      </c>
      <c r="R96" s="23">
        <f>+F96+I96+L96+O96</f>
        <v>0</v>
      </c>
    </row>
    <row r="97" spans="1:18" s="22" customFormat="1" x14ac:dyDescent="0.25">
      <c r="A97" s="21"/>
      <c r="B97" s="20"/>
      <c r="C97" s="24" t="s">
        <v>2</v>
      </c>
      <c r="D97" s="23">
        <f>+E97+F97</f>
        <v>3211</v>
      </c>
      <c r="E97" s="23">
        <v>3204</v>
      </c>
      <c r="F97" s="23">
        <v>7</v>
      </c>
      <c r="G97" s="23">
        <f>+H97+I97</f>
        <v>3817</v>
      </c>
      <c r="H97" s="23">
        <v>3811</v>
      </c>
      <c r="I97" s="23">
        <v>6</v>
      </c>
      <c r="J97" s="23">
        <f>+K97+L97</f>
        <v>3658</v>
      </c>
      <c r="K97" s="23">
        <v>3652</v>
      </c>
      <c r="L97" s="23">
        <v>6</v>
      </c>
      <c r="M97" s="23">
        <f>+N97+O97</f>
        <v>3859</v>
      </c>
      <c r="N97" s="23">
        <v>3850</v>
      </c>
      <c r="O97" s="23">
        <v>9</v>
      </c>
      <c r="P97" s="23">
        <f>+Q97+R97</f>
        <v>14545</v>
      </c>
      <c r="Q97" s="23">
        <f>+E97+H97+K97+N97</f>
        <v>14517</v>
      </c>
      <c r="R97" s="23">
        <f>+F97+I97+L97+O97</f>
        <v>28</v>
      </c>
    </row>
    <row r="98" spans="1:18" s="22" customFormat="1" x14ac:dyDescent="0.25">
      <c r="A98" s="21"/>
      <c r="B98" s="20"/>
      <c r="C98" s="19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s="25" customFormat="1" x14ac:dyDescent="0.25">
      <c r="A99" s="21"/>
      <c r="B99" s="26" t="s">
        <v>74</v>
      </c>
      <c r="C99" s="15"/>
      <c r="D99" s="14">
        <f>+E99+F99</f>
        <v>6308</v>
      </c>
      <c r="E99" s="14">
        <f>SUM(E100:E106)</f>
        <v>6245</v>
      </c>
      <c r="F99" s="14">
        <f>SUM(F100:F106)</f>
        <v>63</v>
      </c>
      <c r="G99" s="14">
        <f>+H99+I99</f>
        <v>6887</v>
      </c>
      <c r="H99" s="14">
        <f>SUM(H100:H106)</f>
        <v>6840</v>
      </c>
      <c r="I99" s="14">
        <f>SUM(I100:I106)</f>
        <v>47</v>
      </c>
      <c r="J99" s="14">
        <f>+K99+L99</f>
        <v>6704</v>
      </c>
      <c r="K99" s="14">
        <f>SUM(K100:K106)</f>
        <v>6662</v>
      </c>
      <c r="L99" s="14">
        <f>SUM(L100:L106)</f>
        <v>42</v>
      </c>
      <c r="M99" s="14">
        <f>+N99+O99</f>
        <v>7231</v>
      </c>
      <c r="N99" s="14">
        <f>SUM(N100:N106)</f>
        <v>7176</v>
      </c>
      <c r="O99" s="14">
        <f>SUM(O100:O106)</f>
        <v>55</v>
      </c>
      <c r="P99" s="14">
        <f>+Q99+R99</f>
        <v>27130</v>
      </c>
      <c r="Q99" s="14">
        <f>SUM(Q100:Q106)</f>
        <v>26923</v>
      </c>
      <c r="R99" s="14">
        <f>SUM(R100:R106)</f>
        <v>207</v>
      </c>
    </row>
    <row r="100" spans="1:18" s="22" customFormat="1" x14ac:dyDescent="0.25">
      <c r="A100" s="21"/>
      <c r="B100" s="20"/>
      <c r="C100" s="19" t="s">
        <v>73</v>
      </c>
      <c r="D100" s="23">
        <f>+E100+F100</f>
        <v>2668</v>
      </c>
      <c r="E100" s="23">
        <v>2648</v>
      </c>
      <c r="F100" s="23">
        <v>20</v>
      </c>
      <c r="G100" s="23">
        <f>+H100+I100</f>
        <v>2868</v>
      </c>
      <c r="H100" s="23">
        <v>2848</v>
      </c>
      <c r="I100" s="23">
        <v>20</v>
      </c>
      <c r="J100" s="23">
        <f>+K100+L100</f>
        <v>2669</v>
      </c>
      <c r="K100" s="23">
        <v>2648</v>
      </c>
      <c r="L100" s="23">
        <v>21</v>
      </c>
      <c r="M100" s="23">
        <f>+N100+O100</f>
        <v>3100</v>
      </c>
      <c r="N100" s="23">
        <v>3080</v>
      </c>
      <c r="O100" s="23">
        <v>20</v>
      </c>
      <c r="P100" s="23">
        <f>+Q100+R100</f>
        <v>11305</v>
      </c>
      <c r="Q100" s="23">
        <f>+E100+H100+K100+N100</f>
        <v>11224</v>
      </c>
      <c r="R100" s="23">
        <f>+F100+I100+L100+O100</f>
        <v>81</v>
      </c>
    </row>
    <row r="101" spans="1:18" s="22" customFormat="1" x14ac:dyDescent="0.25">
      <c r="A101" s="21"/>
      <c r="B101" s="20"/>
      <c r="C101" s="19" t="s">
        <v>72</v>
      </c>
      <c r="D101" s="23">
        <f>+E101+F101</f>
        <v>477</v>
      </c>
      <c r="E101" s="23">
        <v>477</v>
      </c>
      <c r="F101" s="23">
        <v>0</v>
      </c>
      <c r="G101" s="23">
        <f>+H101+I101</f>
        <v>480</v>
      </c>
      <c r="H101" s="23">
        <f>64+416</f>
        <v>480</v>
      </c>
      <c r="I101" s="23">
        <v>0</v>
      </c>
      <c r="J101" s="23">
        <f>+K101+L101</f>
        <v>540</v>
      </c>
      <c r="K101" s="23">
        <v>540</v>
      </c>
      <c r="L101" s="23">
        <v>0</v>
      </c>
      <c r="M101" s="23">
        <f>+N101+O101</f>
        <v>334</v>
      </c>
      <c r="N101" s="23">
        <f>60+274</f>
        <v>334</v>
      </c>
      <c r="O101" s="23">
        <v>0</v>
      </c>
      <c r="P101" s="23">
        <f>+Q101+R101</f>
        <v>1831</v>
      </c>
      <c r="Q101" s="23">
        <f>+E101+H101+K101+N101</f>
        <v>1831</v>
      </c>
      <c r="R101" s="23">
        <f>+F101+I101+L101+O101</f>
        <v>0</v>
      </c>
    </row>
    <row r="102" spans="1:18" s="22" customFormat="1" x14ac:dyDescent="0.25">
      <c r="A102" s="21"/>
      <c r="B102" s="20"/>
      <c r="C102" s="19" t="s">
        <v>71</v>
      </c>
      <c r="D102" s="23">
        <f>+E102+F102</f>
        <v>50</v>
      </c>
      <c r="E102" s="23">
        <v>50</v>
      </c>
      <c r="F102" s="23">
        <v>0</v>
      </c>
      <c r="G102" s="23">
        <f>+H102+I102</f>
        <v>30</v>
      </c>
      <c r="H102" s="23">
        <v>28</v>
      </c>
      <c r="I102" s="23">
        <v>2</v>
      </c>
      <c r="J102" s="23">
        <f>+K102+L102</f>
        <v>31</v>
      </c>
      <c r="K102" s="23">
        <v>30</v>
      </c>
      <c r="L102" s="23">
        <v>1</v>
      </c>
      <c r="M102" s="23">
        <f>+N102+O102</f>
        <v>36</v>
      </c>
      <c r="N102" s="23">
        <v>33</v>
      </c>
      <c r="O102" s="23">
        <v>3</v>
      </c>
      <c r="P102" s="23">
        <f>+Q102+R102</f>
        <v>147</v>
      </c>
      <c r="Q102" s="23">
        <f>+E102+H102+K102+N102</f>
        <v>141</v>
      </c>
      <c r="R102" s="23">
        <f>+F102+I102+L102+O102</f>
        <v>6</v>
      </c>
    </row>
    <row r="103" spans="1:18" s="22" customFormat="1" x14ac:dyDescent="0.25">
      <c r="A103" s="21"/>
      <c r="B103" s="20"/>
      <c r="C103" s="19" t="s">
        <v>70</v>
      </c>
      <c r="D103" s="23">
        <f>+E103+F103</f>
        <v>130</v>
      </c>
      <c r="E103" s="23">
        <v>130</v>
      </c>
      <c r="F103" s="23">
        <v>0</v>
      </c>
      <c r="G103" s="23">
        <f>+H103+I103</f>
        <v>206</v>
      </c>
      <c r="H103" s="23">
        <v>206</v>
      </c>
      <c r="I103" s="23">
        <v>0</v>
      </c>
      <c r="J103" s="23">
        <f>+K103+L103</f>
        <v>166</v>
      </c>
      <c r="K103" s="23">
        <v>166</v>
      </c>
      <c r="L103" s="23">
        <v>0</v>
      </c>
      <c r="M103" s="23">
        <f>+N103+O103</f>
        <v>219</v>
      </c>
      <c r="N103" s="23">
        <v>219</v>
      </c>
      <c r="O103" s="23">
        <v>0</v>
      </c>
      <c r="P103" s="23">
        <f>+Q103+R103</f>
        <v>721</v>
      </c>
      <c r="Q103" s="23">
        <f>+E103+H103+K103+N103</f>
        <v>721</v>
      </c>
      <c r="R103" s="23">
        <f>+F103+I103+L103+O103</f>
        <v>0</v>
      </c>
    </row>
    <row r="104" spans="1:18" s="22" customFormat="1" x14ac:dyDescent="0.25">
      <c r="A104" s="21"/>
      <c r="B104" s="20"/>
      <c r="C104" s="19" t="s">
        <v>69</v>
      </c>
      <c r="D104" s="23">
        <f>+E104+F104</f>
        <v>64</v>
      </c>
      <c r="E104" s="23">
        <v>64</v>
      </c>
      <c r="F104" s="23">
        <v>0</v>
      </c>
      <c r="G104" s="23">
        <f>+H104+I104</f>
        <v>99</v>
      </c>
      <c r="H104" s="23">
        <v>99</v>
      </c>
      <c r="I104" s="23">
        <v>0</v>
      </c>
      <c r="J104" s="23">
        <f>+K104+L104</f>
        <v>73</v>
      </c>
      <c r="K104" s="23">
        <v>73</v>
      </c>
      <c r="L104" s="23">
        <v>0</v>
      </c>
      <c r="M104" s="23">
        <f>+N104+O104</f>
        <v>52</v>
      </c>
      <c r="N104" s="23">
        <v>52</v>
      </c>
      <c r="O104" s="23">
        <v>0</v>
      </c>
      <c r="P104" s="23">
        <f>+Q104+R104</f>
        <v>288</v>
      </c>
      <c r="Q104" s="23">
        <f>+E104+H104+K104+N104</f>
        <v>288</v>
      </c>
      <c r="R104" s="23">
        <f>+F104+I104+L104+O104</f>
        <v>0</v>
      </c>
    </row>
    <row r="105" spans="1:18" s="22" customFormat="1" x14ac:dyDescent="0.25">
      <c r="A105" s="21"/>
      <c r="B105" s="20"/>
      <c r="C105" s="24" t="s">
        <v>3</v>
      </c>
      <c r="D105" s="23">
        <f>+E105+F105</f>
        <v>2680</v>
      </c>
      <c r="E105" s="23">
        <v>2675</v>
      </c>
      <c r="F105" s="23">
        <v>5</v>
      </c>
      <c r="G105" s="23">
        <f>+H105+I105</f>
        <v>2969</v>
      </c>
      <c r="H105" s="23">
        <v>2967</v>
      </c>
      <c r="I105" s="23">
        <v>2</v>
      </c>
      <c r="J105" s="23">
        <f>+K105+L105</f>
        <v>3005</v>
      </c>
      <c r="K105" s="23">
        <v>3005</v>
      </c>
      <c r="L105" s="23">
        <v>0</v>
      </c>
      <c r="M105" s="23">
        <f>+N105+O105</f>
        <v>3255</v>
      </c>
      <c r="N105" s="23">
        <v>3254</v>
      </c>
      <c r="O105" s="23">
        <v>1</v>
      </c>
      <c r="P105" s="23">
        <f>+Q105+R105</f>
        <v>11909</v>
      </c>
      <c r="Q105" s="23">
        <f>+E105+H105+K105+N105</f>
        <v>11901</v>
      </c>
      <c r="R105" s="23">
        <f>+F105+I105+L105+O105</f>
        <v>8</v>
      </c>
    </row>
    <row r="106" spans="1:18" s="22" customFormat="1" x14ac:dyDescent="0.25">
      <c r="A106" s="21"/>
      <c r="B106" s="20"/>
      <c r="C106" s="24" t="s">
        <v>2</v>
      </c>
      <c r="D106" s="23">
        <f>+E106+F106</f>
        <v>239</v>
      </c>
      <c r="E106" s="23">
        <v>201</v>
      </c>
      <c r="F106" s="23">
        <v>38</v>
      </c>
      <c r="G106" s="23">
        <f>+H106+I106</f>
        <v>235</v>
      </c>
      <c r="H106" s="23">
        <v>212</v>
      </c>
      <c r="I106" s="23">
        <v>23</v>
      </c>
      <c r="J106" s="23">
        <f>+K106+L106</f>
        <v>220</v>
      </c>
      <c r="K106" s="23">
        <v>200</v>
      </c>
      <c r="L106" s="23">
        <v>20</v>
      </c>
      <c r="M106" s="23">
        <f>+N106+O106</f>
        <v>235</v>
      </c>
      <c r="N106" s="23">
        <v>204</v>
      </c>
      <c r="O106" s="23">
        <v>31</v>
      </c>
      <c r="P106" s="23">
        <f>+Q106+R106</f>
        <v>929</v>
      </c>
      <c r="Q106" s="23">
        <f>+E106+H106+K106+N106</f>
        <v>817</v>
      </c>
      <c r="R106" s="23">
        <f>+F106+I106+L106+O106</f>
        <v>112</v>
      </c>
    </row>
    <row r="107" spans="1:18" s="22" customFormat="1" x14ac:dyDescent="0.25">
      <c r="A107" s="21"/>
      <c r="B107" s="20"/>
      <c r="C107" s="19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s="25" customFormat="1" x14ac:dyDescent="0.25">
      <c r="A108" s="21"/>
      <c r="B108" s="26" t="s">
        <v>68</v>
      </c>
      <c r="C108" s="15"/>
      <c r="D108" s="14">
        <f>+E108+F108</f>
        <v>3967</v>
      </c>
      <c r="E108" s="14">
        <f>SUM(E109:E115)</f>
        <v>3924</v>
      </c>
      <c r="F108" s="14">
        <f>SUM(F109:F115)</f>
        <v>43</v>
      </c>
      <c r="G108" s="14">
        <f>+H108+I108</f>
        <v>4360</v>
      </c>
      <c r="H108" s="14">
        <f>SUM(H109:H115)</f>
        <v>4345</v>
      </c>
      <c r="I108" s="14">
        <f>SUM(I109:I115)</f>
        <v>15</v>
      </c>
      <c r="J108" s="14">
        <f>+K108+L108</f>
        <v>3647</v>
      </c>
      <c r="K108" s="14">
        <f>SUM(K109:K115)</f>
        <v>3625</v>
      </c>
      <c r="L108" s="14">
        <f>SUM(L109:L115)</f>
        <v>22</v>
      </c>
      <c r="M108" s="14">
        <f>+N108+O108</f>
        <v>3843</v>
      </c>
      <c r="N108" s="14">
        <f>SUM(N109:N115)</f>
        <v>3809</v>
      </c>
      <c r="O108" s="14">
        <f>SUM(O109:O115)</f>
        <v>34</v>
      </c>
      <c r="P108" s="14">
        <f>+Q108+R108</f>
        <v>15817</v>
      </c>
      <c r="Q108" s="14">
        <f>SUM(Q109:Q115)</f>
        <v>15703</v>
      </c>
      <c r="R108" s="14">
        <f>SUM(R109:R115)</f>
        <v>114</v>
      </c>
    </row>
    <row r="109" spans="1:18" s="22" customFormat="1" x14ac:dyDescent="0.25">
      <c r="A109" s="21"/>
      <c r="B109" s="20"/>
      <c r="C109" s="19" t="s">
        <v>67</v>
      </c>
      <c r="D109" s="23">
        <f>+E109+F109</f>
        <v>1446</v>
      </c>
      <c r="E109" s="23">
        <v>1444</v>
      </c>
      <c r="F109" s="23">
        <v>2</v>
      </c>
      <c r="G109" s="23">
        <f>+H109+I109</f>
        <v>1508</v>
      </c>
      <c r="H109" s="23">
        <v>1508</v>
      </c>
      <c r="I109" s="23">
        <v>0</v>
      </c>
      <c r="J109" s="23">
        <f>+K109+L109</f>
        <v>1226</v>
      </c>
      <c r="K109" s="23">
        <v>1226</v>
      </c>
      <c r="L109" s="23">
        <v>0</v>
      </c>
      <c r="M109" s="23">
        <f>+N109+O109</f>
        <v>1351</v>
      </c>
      <c r="N109" s="23">
        <v>1350</v>
      </c>
      <c r="O109" s="23">
        <v>1</v>
      </c>
      <c r="P109" s="23">
        <f>+Q109+R109</f>
        <v>5531</v>
      </c>
      <c r="Q109" s="23">
        <f>+E109+H109+K109+N109</f>
        <v>5528</v>
      </c>
      <c r="R109" s="23">
        <f>+F109+I109+L109+O109</f>
        <v>3</v>
      </c>
    </row>
    <row r="110" spans="1:18" s="22" customFormat="1" x14ac:dyDescent="0.25">
      <c r="A110" s="21"/>
      <c r="B110" s="20"/>
      <c r="C110" s="19" t="s">
        <v>66</v>
      </c>
      <c r="D110" s="23">
        <f>+E110+F110</f>
        <v>200</v>
      </c>
      <c r="E110" s="23">
        <v>200</v>
      </c>
      <c r="F110" s="23">
        <v>0</v>
      </c>
      <c r="G110" s="23">
        <f>+H110+I110</f>
        <v>252</v>
      </c>
      <c r="H110" s="23">
        <v>252</v>
      </c>
      <c r="I110" s="23">
        <v>0</v>
      </c>
      <c r="J110" s="23">
        <f>+K110+L110</f>
        <v>209</v>
      </c>
      <c r="K110" s="23">
        <v>209</v>
      </c>
      <c r="L110" s="23">
        <v>0</v>
      </c>
      <c r="M110" s="23">
        <f>+N110+O110</f>
        <v>202</v>
      </c>
      <c r="N110" s="23">
        <f>101+101</f>
        <v>202</v>
      </c>
      <c r="O110" s="23">
        <v>0</v>
      </c>
      <c r="P110" s="23">
        <f>+Q110+R110</f>
        <v>863</v>
      </c>
      <c r="Q110" s="23">
        <f>+E110+H110+K110+N110</f>
        <v>863</v>
      </c>
      <c r="R110" s="23">
        <f>+F110+I110+L110+O110</f>
        <v>0</v>
      </c>
    </row>
    <row r="111" spans="1:18" s="22" customFormat="1" x14ac:dyDescent="0.25">
      <c r="A111" s="21"/>
      <c r="B111" s="20"/>
      <c r="C111" s="19" t="s">
        <v>65</v>
      </c>
      <c r="D111" s="23">
        <f>+E111+F111</f>
        <v>424</v>
      </c>
      <c r="E111" s="23">
        <v>424</v>
      </c>
      <c r="F111" s="23">
        <v>0</v>
      </c>
      <c r="G111" s="23">
        <f>+H111+I111</f>
        <v>532</v>
      </c>
      <c r="H111" s="23">
        <v>532</v>
      </c>
      <c r="I111" s="23">
        <v>0</v>
      </c>
      <c r="J111" s="23">
        <f>+K111+L111</f>
        <v>389</v>
      </c>
      <c r="K111" s="23">
        <v>389</v>
      </c>
      <c r="L111" s="23">
        <v>0</v>
      </c>
      <c r="M111" s="23">
        <f>+N111+O111</f>
        <v>425</v>
      </c>
      <c r="N111" s="23">
        <f>168+257</f>
        <v>425</v>
      </c>
      <c r="O111" s="23">
        <v>0</v>
      </c>
      <c r="P111" s="23">
        <f>+Q111+R111</f>
        <v>1770</v>
      </c>
      <c r="Q111" s="23">
        <f>+E111+H111+K111+N111</f>
        <v>1770</v>
      </c>
      <c r="R111" s="23">
        <f>+F111+I111+L111+O111</f>
        <v>0</v>
      </c>
    </row>
    <row r="112" spans="1:18" s="22" customFormat="1" x14ac:dyDescent="0.25">
      <c r="A112" s="21"/>
      <c r="B112" s="20"/>
      <c r="C112" s="19" t="s">
        <v>64</v>
      </c>
      <c r="D112" s="23">
        <f>+E112+F112</f>
        <v>78</v>
      </c>
      <c r="E112" s="23">
        <v>78</v>
      </c>
      <c r="F112" s="23">
        <v>0</v>
      </c>
      <c r="G112" s="23">
        <f>+H112+I112</f>
        <v>80</v>
      </c>
      <c r="H112" s="23">
        <v>80</v>
      </c>
      <c r="I112" s="23">
        <v>0</v>
      </c>
      <c r="J112" s="23">
        <f>+K112+L112</f>
        <v>73</v>
      </c>
      <c r="K112" s="23">
        <v>73</v>
      </c>
      <c r="L112" s="23">
        <v>0</v>
      </c>
      <c r="M112" s="23">
        <f>+N112+O112</f>
        <v>73</v>
      </c>
      <c r="N112" s="23">
        <f>51+22</f>
        <v>73</v>
      </c>
      <c r="O112" s="23">
        <v>0</v>
      </c>
      <c r="P112" s="23">
        <f>+Q112+R112</f>
        <v>304</v>
      </c>
      <c r="Q112" s="23">
        <f>+E112+H112+K112+N112</f>
        <v>304</v>
      </c>
      <c r="R112" s="23">
        <f>+F112+I112+L112+O112</f>
        <v>0</v>
      </c>
    </row>
    <row r="113" spans="1:18" s="22" customFormat="1" x14ac:dyDescent="0.25">
      <c r="A113" s="21"/>
      <c r="B113" s="20"/>
      <c r="C113" s="19" t="s">
        <v>63</v>
      </c>
      <c r="D113" s="23">
        <f>+E113+F113</f>
        <v>190</v>
      </c>
      <c r="E113" s="23">
        <v>190</v>
      </c>
      <c r="F113" s="23">
        <v>0</v>
      </c>
      <c r="G113" s="23">
        <f>+H113+I113</f>
        <v>229</v>
      </c>
      <c r="H113" s="23">
        <v>229</v>
      </c>
      <c r="I113" s="23">
        <v>0</v>
      </c>
      <c r="J113" s="23">
        <f>+K113+L113</f>
        <v>241</v>
      </c>
      <c r="K113" s="23">
        <v>241</v>
      </c>
      <c r="L113" s="23">
        <v>0</v>
      </c>
      <c r="M113" s="23">
        <f>+N113+O113</f>
        <v>239</v>
      </c>
      <c r="N113" s="23">
        <f>32+207</f>
        <v>239</v>
      </c>
      <c r="O113" s="23">
        <v>0</v>
      </c>
      <c r="P113" s="23">
        <f>+Q113+R113</f>
        <v>899</v>
      </c>
      <c r="Q113" s="23">
        <f>+E113+H113+K113+N113</f>
        <v>899</v>
      </c>
      <c r="R113" s="23">
        <f>+F113+I113+L113+O113</f>
        <v>0</v>
      </c>
    </row>
    <row r="114" spans="1:18" s="22" customFormat="1" x14ac:dyDescent="0.25">
      <c r="A114" s="21"/>
      <c r="B114" s="20"/>
      <c r="C114" s="24" t="s">
        <v>3</v>
      </c>
      <c r="D114" s="23">
        <f>+E114+F114</f>
        <v>729</v>
      </c>
      <c r="E114" s="23">
        <v>729</v>
      </c>
      <c r="F114" s="23">
        <v>0</v>
      </c>
      <c r="G114" s="23">
        <f>+H114+I114</f>
        <v>875</v>
      </c>
      <c r="H114" s="23">
        <v>875</v>
      </c>
      <c r="I114" s="23">
        <v>0</v>
      </c>
      <c r="J114" s="23">
        <f>+K114+L114</f>
        <v>665</v>
      </c>
      <c r="K114" s="23">
        <v>665</v>
      </c>
      <c r="L114" s="23">
        <v>0</v>
      </c>
      <c r="M114" s="23">
        <f>+N114+O114</f>
        <v>697</v>
      </c>
      <c r="N114" s="23">
        <v>697</v>
      </c>
      <c r="O114" s="23">
        <v>0</v>
      </c>
      <c r="P114" s="23">
        <f>+Q114+R114</f>
        <v>2966</v>
      </c>
      <c r="Q114" s="23">
        <f>+E114+H114+K114+N114</f>
        <v>2966</v>
      </c>
      <c r="R114" s="23">
        <f>+F114+I114+L114+O114</f>
        <v>0</v>
      </c>
    </row>
    <row r="115" spans="1:18" s="22" customFormat="1" x14ac:dyDescent="0.25">
      <c r="A115" s="21"/>
      <c r="B115" s="20"/>
      <c r="C115" s="24" t="s">
        <v>2</v>
      </c>
      <c r="D115" s="23">
        <f>+E115+F115</f>
        <v>900</v>
      </c>
      <c r="E115" s="23">
        <v>859</v>
      </c>
      <c r="F115" s="23">
        <v>41</v>
      </c>
      <c r="G115" s="23">
        <f>+H115+I115</f>
        <v>884</v>
      </c>
      <c r="H115" s="23">
        <v>869</v>
      </c>
      <c r="I115" s="23">
        <v>15</v>
      </c>
      <c r="J115" s="23">
        <f>+K115+L115</f>
        <v>844</v>
      </c>
      <c r="K115" s="23">
        <v>822</v>
      </c>
      <c r="L115" s="23">
        <v>22</v>
      </c>
      <c r="M115" s="23">
        <f>+N115+O115</f>
        <v>856</v>
      </c>
      <c r="N115" s="23">
        <v>823</v>
      </c>
      <c r="O115" s="23">
        <v>33</v>
      </c>
      <c r="P115" s="23">
        <f>+Q115+R115</f>
        <v>3484</v>
      </c>
      <c r="Q115" s="23">
        <f>+E115+H115+K115+N115</f>
        <v>3373</v>
      </c>
      <c r="R115" s="23">
        <f>+F115+I115+L115+O115</f>
        <v>111</v>
      </c>
    </row>
    <row r="116" spans="1:18" s="22" customFormat="1" x14ac:dyDescent="0.25">
      <c r="A116" s="21"/>
      <c r="B116" s="20"/>
      <c r="C116" s="19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s="25" customFormat="1" x14ac:dyDescent="0.25">
      <c r="A117" s="21"/>
      <c r="B117" s="26" t="s">
        <v>62</v>
      </c>
      <c r="C117" s="15"/>
      <c r="D117" s="14">
        <f>+E117+F117</f>
        <v>6667</v>
      </c>
      <c r="E117" s="14">
        <f>SUM(E118:E124)</f>
        <v>6640</v>
      </c>
      <c r="F117" s="14">
        <f>SUM(F118:F124)</f>
        <v>27</v>
      </c>
      <c r="G117" s="14">
        <f>+H117+I117</f>
        <v>7717</v>
      </c>
      <c r="H117" s="14">
        <f>SUM(H118:H124)</f>
        <v>7681</v>
      </c>
      <c r="I117" s="14">
        <f>SUM(I118:I124)</f>
        <v>36</v>
      </c>
      <c r="J117" s="14">
        <f>+K117+L117</f>
        <v>7284</v>
      </c>
      <c r="K117" s="14">
        <f>SUM(K118:K124)</f>
        <v>7255</v>
      </c>
      <c r="L117" s="14">
        <f>SUM(L118:L124)</f>
        <v>29</v>
      </c>
      <c r="M117" s="14">
        <f>+N117+O117</f>
        <v>8212</v>
      </c>
      <c r="N117" s="14">
        <f>SUM(N118:N124)</f>
        <v>8170</v>
      </c>
      <c r="O117" s="14">
        <f>SUM(O118:O124)</f>
        <v>42</v>
      </c>
      <c r="P117" s="14">
        <f>+Q117+R117</f>
        <v>29880</v>
      </c>
      <c r="Q117" s="14">
        <f>SUM(Q118:Q124)</f>
        <v>29746</v>
      </c>
      <c r="R117" s="14">
        <f>SUM(R118:R124)</f>
        <v>134</v>
      </c>
    </row>
    <row r="118" spans="1:18" s="22" customFormat="1" x14ac:dyDescent="0.25">
      <c r="A118" s="21"/>
      <c r="B118" s="20"/>
      <c r="C118" s="19" t="s">
        <v>61</v>
      </c>
      <c r="D118" s="23">
        <f>+E118+F118</f>
        <v>16</v>
      </c>
      <c r="E118" s="23">
        <v>16</v>
      </c>
      <c r="F118" s="23">
        <v>0</v>
      </c>
      <c r="G118" s="23">
        <f>+H118+I118</f>
        <v>18</v>
      </c>
      <c r="H118" s="23">
        <f>--18</f>
        <v>18</v>
      </c>
      <c r="I118" s="23">
        <v>0</v>
      </c>
      <c r="J118" s="23">
        <f>+K118+L118</f>
        <v>2</v>
      </c>
      <c r="K118" s="23">
        <v>2</v>
      </c>
      <c r="L118" s="23">
        <v>0</v>
      </c>
      <c r="M118" s="23">
        <f>+N118+O118</f>
        <v>3</v>
      </c>
      <c r="N118" s="23">
        <v>2</v>
      </c>
      <c r="O118" s="23">
        <v>1</v>
      </c>
      <c r="P118" s="23">
        <f>+Q118+R118</f>
        <v>39</v>
      </c>
      <c r="Q118" s="23">
        <f>+E118+H118+K118+N118</f>
        <v>38</v>
      </c>
      <c r="R118" s="23">
        <f>+F118+I118+L118+O118</f>
        <v>1</v>
      </c>
    </row>
    <row r="119" spans="1:18" s="22" customFormat="1" x14ac:dyDescent="0.25">
      <c r="A119" s="21"/>
      <c r="B119" s="20"/>
      <c r="C119" s="19" t="s">
        <v>60</v>
      </c>
      <c r="D119" s="23">
        <f>+E119+F119</f>
        <v>28</v>
      </c>
      <c r="E119" s="23">
        <v>28</v>
      </c>
      <c r="F119" s="23">
        <v>0</v>
      </c>
      <c r="G119" s="23">
        <f>+H119+I119</f>
        <v>102</v>
      </c>
      <c r="H119" s="23">
        <v>102</v>
      </c>
      <c r="I119" s="23">
        <v>0</v>
      </c>
      <c r="J119" s="23">
        <f>+K119+L119</f>
        <v>213</v>
      </c>
      <c r="K119" s="23">
        <v>213</v>
      </c>
      <c r="L119" s="23">
        <v>0</v>
      </c>
      <c r="M119" s="23">
        <f>+N119+O119</f>
        <v>423</v>
      </c>
      <c r="N119" s="23">
        <v>423</v>
      </c>
      <c r="O119" s="23">
        <v>0</v>
      </c>
      <c r="P119" s="23">
        <f>+Q119+R119</f>
        <v>766</v>
      </c>
      <c r="Q119" s="23">
        <f>+E119+H119+K119+N119</f>
        <v>766</v>
      </c>
      <c r="R119" s="23">
        <f>+F119+I119+L119+O119</f>
        <v>0</v>
      </c>
    </row>
    <row r="120" spans="1:18" s="22" customFormat="1" x14ac:dyDescent="0.25">
      <c r="A120" s="21"/>
      <c r="B120" s="20"/>
      <c r="C120" s="19" t="s">
        <v>59</v>
      </c>
      <c r="D120" s="23">
        <f>+E120+F120</f>
        <v>1</v>
      </c>
      <c r="E120" s="23">
        <v>1</v>
      </c>
      <c r="F120" s="23">
        <v>0</v>
      </c>
      <c r="G120" s="23">
        <f>+H120+I120</f>
        <v>13</v>
      </c>
      <c r="H120" s="23">
        <v>13</v>
      </c>
      <c r="I120" s="23">
        <v>0</v>
      </c>
      <c r="J120" s="23">
        <f>+K120+L120</f>
        <v>123</v>
      </c>
      <c r="K120" s="23">
        <v>123</v>
      </c>
      <c r="L120" s="23">
        <v>0</v>
      </c>
      <c r="M120" s="23">
        <f>+N120+O120</f>
        <v>138</v>
      </c>
      <c r="N120" s="23">
        <f>1+137</f>
        <v>138</v>
      </c>
      <c r="O120" s="23">
        <v>0</v>
      </c>
      <c r="P120" s="23">
        <f>+Q120+R120</f>
        <v>275</v>
      </c>
      <c r="Q120" s="23">
        <f>+E120+H120+K120+N120</f>
        <v>275</v>
      </c>
      <c r="R120" s="23">
        <f>+F120+I120+L120+O120</f>
        <v>0</v>
      </c>
    </row>
    <row r="121" spans="1:18" s="22" customFormat="1" x14ac:dyDescent="0.25">
      <c r="A121" s="21"/>
      <c r="B121" s="20"/>
      <c r="C121" s="19" t="s">
        <v>58</v>
      </c>
      <c r="D121" s="23">
        <f>+E121+F121</f>
        <v>5</v>
      </c>
      <c r="E121" s="23">
        <v>5</v>
      </c>
      <c r="F121" s="23">
        <v>0</v>
      </c>
      <c r="G121" s="23">
        <f>+H121+I121</f>
        <v>3</v>
      </c>
      <c r="H121" s="23">
        <v>3</v>
      </c>
      <c r="I121" s="23">
        <v>0</v>
      </c>
      <c r="J121" s="23">
        <f>+K121+L121</f>
        <v>3</v>
      </c>
      <c r="K121" s="23">
        <v>3</v>
      </c>
      <c r="L121" s="23">
        <v>0</v>
      </c>
      <c r="M121" s="23">
        <f>+N121+O121</f>
        <v>4</v>
      </c>
      <c r="N121" s="23">
        <v>4</v>
      </c>
      <c r="O121" s="23">
        <v>0</v>
      </c>
      <c r="P121" s="23">
        <f>+Q121+R121</f>
        <v>15</v>
      </c>
      <c r="Q121" s="23">
        <f>+E121+H121+K121+N121</f>
        <v>15</v>
      </c>
      <c r="R121" s="23">
        <f>+F121+I121+L121+O121</f>
        <v>0</v>
      </c>
    </row>
    <row r="122" spans="1:18" s="22" customFormat="1" x14ac:dyDescent="0.25">
      <c r="A122" s="21"/>
      <c r="B122" s="20"/>
      <c r="C122" s="19" t="s">
        <v>57</v>
      </c>
      <c r="D122" s="23">
        <f>+E122+F122</f>
        <v>715</v>
      </c>
      <c r="E122" s="23">
        <f>409+305</f>
        <v>714</v>
      </c>
      <c r="F122" s="23">
        <v>1</v>
      </c>
      <c r="G122" s="23">
        <f>+H122+I122</f>
        <v>997</v>
      </c>
      <c r="H122" s="23">
        <v>994</v>
      </c>
      <c r="I122" s="23">
        <v>3</v>
      </c>
      <c r="J122" s="23">
        <f>+K122+L122</f>
        <v>954</v>
      </c>
      <c r="K122" s="23">
        <v>951</v>
      </c>
      <c r="L122" s="23">
        <v>3</v>
      </c>
      <c r="M122" s="23">
        <f>+N122+O122</f>
        <v>1098</v>
      </c>
      <c r="N122" s="23">
        <f>508+590</f>
        <v>1098</v>
      </c>
      <c r="O122" s="23">
        <v>0</v>
      </c>
      <c r="P122" s="23">
        <f>+Q122+R122</f>
        <v>3764</v>
      </c>
      <c r="Q122" s="23">
        <f>+E122+H122+K122+N122</f>
        <v>3757</v>
      </c>
      <c r="R122" s="23">
        <f>+F122+I122+L122+O122</f>
        <v>7</v>
      </c>
    </row>
    <row r="123" spans="1:18" s="22" customFormat="1" x14ac:dyDescent="0.25">
      <c r="A123" s="21"/>
      <c r="B123" s="20"/>
      <c r="C123" s="24" t="s">
        <v>3</v>
      </c>
      <c r="D123" s="23">
        <f>+E123+F123</f>
        <v>361</v>
      </c>
      <c r="E123" s="23">
        <v>361</v>
      </c>
      <c r="F123" s="23">
        <v>0</v>
      </c>
      <c r="G123" s="23">
        <f>+H123+I123</f>
        <v>542</v>
      </c>
      <c r="H123" s="23">
        <v>542</v>
      </c>
      <c r="I123" s="23">
        <v>0</v>
      </c>
      <c r="J123" s="23">
        <f>+K123+L123</f>
        <v>319</v>
      </c>
      <c r="K123" s="23">
        <v>319</v>
      </c>
      <c r="L123" s="23">
        <v>0</v>
      </c>
      <c r="M123" s="23">
        <f>+N123+O123</f>
        <v>381</v>
      </c>
      <c r="N123" s="23">
        <v>381</v>
      </c>
      <c r="O123" s="23">
        <v>0</v>
      </c>
      <c r="P123" s="23">
        <f>+Q123+R123</f>
        <v>1603</v>
      </c>
      <c r="Q123" s="23">
        <f>+E123+H123+K123+N123</f>
        <v>1603</v>
      </c>
      <c r="R123" s="23">
        <f>+F123+I123+L123+O123</f>
        <v>0</v>
      </c>
    </row>
    <row r="124" spans="1:18" s="22" customFormat="1" x14ac:dyDescent="0.25">
      <c r="A124" s="21"/>
      <c r="B124" s="20"/>
      <c r="C124" s="30" t="s">
        <v>2</v>
      </c>
      <c r="D124" s="23">
        <f>+E124+F124</f>
        <v>5541</v>
      </c>
      <c r="E124" s="23">
        <v>5515</v>
      </c>
      <c r="F124" s="23">
        <v>26</v>
      </c>
      <c r="G124" s="23">
        <f>+H124+I124</f>
        <v>6042</v>
      </c>
      <c r="H124" s="23">
        <v>6009</v>
      </c>
      <c r="I124" s="23">
        <v>33</v>
      </c>
      <c r="J124" s="23">
        <f>+K124+L124</f>
        <v>5670</v>
      </c>
      <c r="K124" s="23">
        <v>5644</v>
      </c>
      <c r="L124" s="23">
        <v>26</v>
      </c>
      <c r="M124" s="23">
        <f>+N124+O124</f>
        <v>6165</v>
      </c>
      <c r="N124" s="23">
        <v>6124</v>
      </c>
      <c r="O124" s="23">
        <v>41</v>
      </c>
      <c r="P124" s="23">
        <f>+Q124+R124</f>
        <v>23418</v>
      </c>
      <c r="Q124" s="23">
        <f>+E124+H124+K124+N124</f>
        <v>23292</v>
      </c>
      <c r="R124" s="23">
        <f>+F124+I124+L124+O124</f>
        <v>126</v>
      </c>
    </row>
    <row r="125" spans="1:18" s="22" customFormat="1" x14ac:dyDescent="0.25">
      <c r="A125" s="21"/>
      <c r="B125" s="20"/>
      <c r="C125" s="19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s="25" customFormat="1" x14ac:dyDescent="0.25">
      <c r="A126" s="21"/>
      <c r="B126" s="26" t="s">
        <v>56</v>
      </c>
      <c r="C126" s="15"/>
      <c r="D126" s="14">
        <f>+E126+F126</f>
        <v>3430</v>
      </c>
      <c r="E126" s="14">
        <f>SUM(E127:E135)</f>
        <v>3420</v>
      </c>
      <c r="F126" s="14">
        <f>SUM(F127:F135)</f>
        <v>10</v>
      </c>
      <c r="G126" s="14">
        <f>+H126+I126</f>
        <v>3769</v>
      </c>
      <c r="H126" s="14">
        <f>SUM(H127:H135)</f>
        <v>3761</v>
      </c>
      <c r="I126" s="14">
        <f>SUM(I127:I135)</f>
        <v>8</v>
      </c>
      <c r="J126" s="14">
        <f>+K126+L126</f>
        <v>3457</v>
      </c>
      <c r="K126" s="14">
        <f>SUM(K127:K135)</f>
        <v>3451</v>
      </c>
      <c r="L126" s="14">
        <f>SUM(L127:L135)</f>
        <v>6</v>
      </c>
      <c r="M126" s="14">
        <f>+N126+O126</f>
        <v>3880</v>
      </c>
      <c r="N126" s="14">
        <f>SUM(N127:N135)</f>
        <v>3865</v>
      </c>
      <c r="O126" s="14">
        <f>SUM(O127:O135)</f>
        <v>15</v>
      </c>
      <c r="P126" s="14">
        <f>+Q126+R126</f>
        <v>14536</v>
      </c>
      <c r="Q126" s="14">
        <f>SUM(Q127:Q135)</f>
        <v>14497</v>
      </c>
      <c r="R126" s="14">
        <f>SUM(R127:R135)</f>
        <v>39</v>
      </c>
    </row>
    <row r="127" spans="1:18" s="22" customFormat="1" x14ac:dyDescent="0.25">
      <c r="A127" s="21"/>
      <c r="B127" s="20"/>
      <c r="C127" s="19" t="s">
        <v>55</v>
      </c>
      <c r="D127" s="23">
        <f>+E127+F127</f>
        <v>156</v>
      </c>
      <c r="E127" s="23">
        <v>155</v>
      </c>
      <c r="F127" s="23">
        <v>1</v>
      </c>
      <c r="G127" s="23">
        <f>+H127+I127</f>
        <v>162</v>
      </c>
      <c r="H127" s="23">
        <v>159</v>
      </c>
      <c r="I127" s="23">
        <v>3</v>
      </c>
      <c r="J127" s="23">
        <f>+K127+L127</f>
        <v>160</v>
      </c>
      <c r="K127" s="23">
        <v>158</v>
      </c>
      <c r="L127" s="23">
        <v>2</v>
      </c>
      <c r="M127" s="23">
        <f>+N127+O127</f>
        <v>157</v>
      </c>
      <c r="N127" s="23">
        <v>152</v>
      </c>
      <c r="O127" s="23">
        <v>5</v>
      </c>
      <c r="P127" s="23">
        <f>+Q127+R127</f>
        <v>635</v>
      </c>
      <c r="Q127" s="23">
        <f>+E127+H127+K127+N127</f>
        <v>624</v>
      </c>
      <c r="R127" s="23">
        <f>+F127+I127+L127+O127</f>
        <v>11</v>
      </c>
    </row>
    <row r="128" spans="1:18" s="22" customFormat="1" x14ac:dyDescent="0.25">
      <c r="A128" s="21"/>
      <c r="B128" s="20"/>
      <c r="C128" s="19" t="s">
        <v>54</v>
      </c>
      <c r="D128" s="23">
        <f>+E128+F128</f>
        <v>6</v>
      </c>
      <c r="E128" s="23">
        <v>6</v>
      </c>
      <c r="F128" s="23">
        <v>0</v>
      </c>
      <c r="G128" s="23">
        <f>+H128+I128</f>
        <v>14</v>
      </c>
      <c r="H128" s="23">
        <v>14</v>
      </c>
      <c r="I128" s="23">
        <v>0</v>
      </c>
      <c r="J128" s="23">
        <f>+K128+L128</f>
        <v>9</v>
      </c>
      <c r="K128" s="23">
        <v>9</v>
      </c>
      <c r="L128" s="23">
        <v>0</v>
      </c>
      <c r="M128" s="23">
        <f>+N128+O128</f>
        <v>7</v>
      </c>
      <c r="N128" s="23">
        <v>7</v>
      </c>
      <c r="O128" s="23">
        <v>0</v>
      </c>
      <c r="P128" s="23">
        <f>+Q128+R128</f>
        <v>36</v>
      </c>
      <c r="Q128" s="23">
        <f>+E128+H128+K128+N128</f>
        <v>36</v>
      </c>
      <c r="R128" s="23">
        <f>+F128+I128+L128+O128</f>
        <v>0</v>
      </c>
    </row>
    <row r="129" spans="1:18" s="22" customFormat="1" x14ac:dyDescent="0.25">
      <c r="A129" s="21"/>
      <c r="B129" s="20"/>
      <c r="C129" s="19" t="s">
        <v>53</v>
      </c>
      <c r="D129" s="23">
        <f>+E129+F129</f>
        <v>258</v>
      </c>
      <c r="E129" s="23">
        <v>258</v>
      </c>
      <c r="F129" s="23">
        <v>0</v>
      </c>
      <c r="G129" s="23">
        <f>+H129+I129</f>
        <v>192</v>
      </c>
      <c r="H129" s="23">
        <v>192</v>
      </c>
      <c r="I129" s="23">
        <v>0</v>
      </c>
      <c r="J129" s="23">
        <f>+K129+L129</f>
        <v>204</v>
      </c>
      <c r="K129" s="23">
        <v>204</v>
      </c>
      <c r="L129" s="23">
        <v>0</v>
      </c>
      <c r="M129" s="23">
        <f>+N129+O129</f>
        <v>352</v>
      </c>
      <c r="N129" s="23">
        <v>352</v>
      </c>
      <c r="O129" s="23">
        <v>0</v>
      </c>
      <c r="P129" s="23">
        <f>+Q129+R129</f>
        <v>1006</v>
      </c>
      <c r="Q129" s="23">
        <f>+E129+H129+K129+N129</f>
        <v>1006</v>
      </c>
      <c r="R129" s="23">
        <f>+F129+I129+L129+O129</f>
        <v>0</v>
      </c>
    </row>
    <row r="130" spans="1:18" s="22" customFormat="1" x14ac:dyDescent="0.25">
      <c r="A130" s="21"/>
      <c r="B130" s="20"/>
      <c r="C130" s="19" t="s">
        <v>52</v>
      </c>
      <c r="D130" s="23">
        <f>+E130+F130</f>
        <v>314</v>
      </c>
      <c r="E130" s="23">
        <v>314</v>
      </c>
      <c r="F130" s="23">
        <v>0</v>
      </c>
      <c r="G130" s="23">
        <f>+H130+I130</f>
        <v>399</v>
      </c>
      <c r="H130" s="23">
        <v>399</v>
      </c>
      <c r="I130" s="23">
        <v>0</v>
      </c>
      <c r="J130" s="23">
        <f>+K130+L130</f>
        <v>335</v>
      </c>
      <c r="K130" s="23">
        <v>335</v>
      </c>
      <c r="L130" s="23">
        <v>0</v>
      </c>
      <c r="M130" s="23">
        <f>+N130+O130</f>
        <v>456</v>
      </c>
      <c r="N130" s="23">
        <v>455</v>
      </c>
      <c r="O130" s="23">
        <v>1</v>
      </c>
      <c r="P130" s="23">
        <f>+Q130+R130</f>
        <v>1504</v>
      </c>
      <c r="Q130" s="23">
        <f>+E130+H130+K130+N130</f>
        <v>1503</v>
      </c>
      <c r="R130" s="23">
        <f>+F130+I130+L130+O130</f>
        <v>1</v>
      </c>
    </row>
    <row r="131" spans="1:18" s="22" customFormat="1" x14ac:dyDescent="0.25">
      <c r="A131" s="21"/>
      <c r="B131" s="20"/>
      <c r="C131" s="19" t="s">
        <v>51</v>
      </c>
      <c r="D131" s="23">
        <f>+E131+F131</f>
        <v>325</v>
      </c>
      <c r="E131" s="23">
        <v>325</v>
      </c>
      <c r="F131" s="23">
        <v>0</v>
      </c>
      <c r="G131" s="23">
        <f>+H131+I131</f>
        <v>353</v>
      </c>
      <c r="H131" s="23">
        <v>353</v>
      </c>
      <c r="I131" s="23">
        <v>0</v>
      </c>
      <c r="J131" s="23">
        <f>+K131+L131</f>
        <v>295</v>
      </c>
      <c r="K131" s="23">
        <v>295</v>
      </c>
      <c r="L131" s="23">
        <v>0</v>
      </c>
      <c r="M131" s="23">
        <f>+N131+O131</f>
        <v>357</v>
      </c>
      <c r="N131" s="23">
        <v>357</v>
      </c>
      <c r="O131" s="23">
        <v>0</v>
      </c>
      <c r="P131" s="23">
        <f>+Q131+R131</f>
        <v>1330</v>
      </c>
      <c r="Q131" s="23">
        <f>+E131+H131+K131+N131</f>
        <v>1330</v>
      </c>
      <c r="R131" s="23">
        <f>+F131+I131+L131+O131</f>
        <v>0</v>
      </c>
    </row>
    <row r="132" spans="1:18" s="22" customFormat="1" x14ac:dyDescent="0.25">
      <c r="A132" s="21"/>
      <c r="B132" s="20"/>
      <c r="C132" s="19" t="s">
        <v>50</v>
      </c>
      <c r="D132" s="23">
        <f>+E132+F132</f>
        <v>17</v>
      </c>
      <c r="E132" s="23">
        <v>17</v>
      </c>
      <c r="F132" s="23">
        <v>0</v>
      </c>
      <c r="G132" s="23">
        <f>+H132+I132</f>
        <v>7</v>
      </c>
      <c r="H132" s="23">
        <v>7</v>
      </c>
      <c r="I132" s="23">
        <v>0</v>
      </c>
      <c r="J132" s="23">
        <f>+K132+L132</f>
        <v>13</v>
      </c>
      <c r="K132" s="23">
        <v>13</v>
      </c>
      <c r="L132" s="23">
        <v>0</v>
      </c>
      <c r="M132" s="23">
        <f>+N132+O132</f>
        <v>191</v>
      </c>
      <c r="N132" s="23">
        <v>191</v>
      </c>
      <c r="O132" s="23">
        <v>0</v>
      </c>
      <c r="P132" s="23">
        <f>+Q132+R132</f>
        <v>228</v>
      </c>
      <c r="Q132" s="23">
        <f>+E132+H132+K132+N132</f>
        <v>228</v>
      </c>
      <c r="R132" s="23">
        <f>+F132+I132+L132+O132</f>
        <v>0</v>
      </c>
    </row>
    <row r="133" spans="1:18" s="22" customFormat="1" x14ac:dyDescent="0.25">
      <c r="A133" s="21"/>
      <c r="B133" s="20"/>
      <c r="C133" s="19" t="s">
        <v>49</v>
      </c>
      <c r="D133" s="23">
        <f>+E133+F133</f>
        <v>13</v>
      </c>
      <c r="E133" s="23">
        <v>13</v>
      </c>
      <c r="F133" s="23">
        <v>0</v>
      </c>
      <c r="G133" s="23">
        <f>+H133+I133</f>
        <v>9</v>
      </c>
      <c r="H133" s="23">
        <v>9</v>
      </c>
      <c r="I133" s="23">
        <v>0</v>
      </c>
      <c r="J133" s="23">
        <f>+K133+L133</f>
        <v>13</v>
      </c>
      <c r="K133" s="23">
        <v>13</v>
      </c>
      <c r="L133" s="23">
        <v>0</v>
      </c>
      <c r="M133" s="23">
        <f>+N133+O133</f>
        <v>18</v>
      </c>
      <c r="N133" s="23">
        <v>18</v>
      </c>
      <c r="O133" s="23">
        <v>0</v>
      </c>
      <c r="P133" s="23">
        <f>+Q133+R133</f>
        <v>53</v>
      </c>
      <c r="Q133" s="23">
        <f>+E133+H133+K133+N133</f>
        <v>53</v>
      </c>
      <c r="R133" s="23">
        <f>+F133+I133+L133+O133</f>
        <v>0</v>
      </c>
    </row>
    <row r="134" spans="1:18" s="22" customFormat="1" x14ac:dyDescent="0.25">
      <c r="A134" s="21"/>
      <c r="B134" s="20"/>
      <c r="C134" s="24" t="s">
        <v>3</v>
      </c>
      <c r="D134" s="23">
        <f>+E134+F134</f>
        <v>557</v>
      </c>
      <c r="E134" s="23">
        <v>555</v>
      </c>
      <c r="F134" s="23">
        <v>2</v>
      </c>
      <c r="G134" s="23">
        <f>+H134+I134</f>
        <v>616</v>
      </c>
      <c r="H134" s="23">
        <v>615</v>
      </c>
      <c r="I134" s="23">
        <v>1</v>
      </c>
      <c r="J134" s="23">
        <f>+K134+L134</f>
        <v>589</v>
      </c>
      <c r="K134" s="23">
        <v>588</v>
      </c>
      <c r="L134" s="23">
        <v>1</v>
      </c>
      <c r="M134" s="23">
        <f>+N134+O134</f>
        <v>589</v>
      </c>
      <c r="N134" s="23">
        <v>587</v>
      </c>
      <c r="O134" s="23">
        <v>2</v>
      </c>
      <c r="P134" s="23">
        <f>+Q134+R134</f>
        <v>2351</v>
      </c>
      <c r="Q134" s="23">
        <f>+E134+H134+K134+N134</f>
        <v>2345</v>
      </c>
      <c r="R134" s="23">
        <f>+F134+I134+L134+O134</f>
        <v>6</v>
      </c>
    </row>
    <row r="135" spans="1:18" s="22" customFormat="1" x14ac:dyDescent="0.25">
      <c r="A135" s="21"/>
      <c r="B135" s="20"/>
      <c r="C135" s="24" t="s">
        <v>2</v>
      </c>
      <c r="D135" s="23">
        <f>+E135+F135</f>
        <v>1784</v>
      </c>
      <c r="E135" s="23">
        <v>1777</v>
      </c>
      <c r="F135" s="23">
        <v>7</v>
      </c>
      <c r="G135" s="23">
        <f>+H135+I135</f>
        <v>2017</v>
      </c>
      <c r="H135" s="23">
        <v>2013</v>
      </c>
      <c r="I135" s="23">
        <v>4</v>
      </c>
      <c r="J135" s="23">
        <f>+K135+L135</f>
        <v>1839</v>
      </c>
      <c r="K135" s="23">
        <v>1836</v>
      </c>
      <c r="L135" s="23">
        <v>3</v>
      </c>
      <c r="M135" s="23">
        <f>+N135+O135</f>
        <v>1753</v>
      </c>
      <c r="N135" s="23">
        <v>1746</v>
      </c>
      <c r="O135" s="23">
        <v>7</v>
      </c>
      <c r="P135" s="23">
        <f>+Q135+R135</f>
        <v>7393</v>
      </c>
      <c r="Q135" s="23">
        <f>+E135+H135+K135+N135</f>
        <v>7372</v>
      </c>
      <c r="R135" s="23">
        <f>+F135+I135+L135+O135</f>
        <v>21</v>
      </c>
    </row>
    <row r="136" spans="1:18" s="22" customFormat="1" x14ac:dyDescent="0.25">
      <c r="A136" s="21"/>
      <c r="B136" s="20"/>
      <c r="C136" s="19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 s="25" customFormat="1" x14ac:dyDescent="0.25">
      <c r="A137" s="21"/>
      <c r="B137" s="26" t="s">
        <v>48</v>
      </c>
      <c r="C137" s="15"/>
      <c r="D137" s="14">
        <f>+E137+F137</f>
        <v>5876</v>
      </c>
      <c r="E137" s="14">
        <f>SUM(E138:E144)</f>
        <v>5858</v>
      </c>
      <c r="F137" s="14">
        <f>SUM(F138:F144)</f>
        <v>18</v>
      </c>
      <c r="G137" s="14">
        <f>+H137+I137</f>
        <v>6777</v>
      </c>
      <c r="H137" s="14">
        <f>SUM(H138:H144)</f>
        <v>6758</v>
      </c>
      <c r="I137" s="14">
        <f>SUM(I138:I144)</f>
        <v>19</v>
      </c>
      <c r="J137" s="14">
        <f>+K137+L137</f>
        <v>5323</v>
      </c>
      <c r="K137" s="14">
        <f>SUM(K138:K144)</f>
        <v>5310</v>
      </c>
      <c r="L137" s="14">
        <f>SUM(L138:L144)</f>
        <v>13</v>
      </c>
      <c r="M137" s="14">
        <f>+N137+O137</f>
        <v>6275</v>
      </c>
      <c r="N137" s="14">
        <f>SUM(N138:N144)</f>
        <v>6256</v>
      </c>
      <c r="O137" s="14">
        <f>SUM(O138:O144)</f>
        <v>19</v>
      </c>
      <c r="P137" s="14">
        <f>+Q137+R137</f>
        <v>24251</v>
      </c>
      <c r="Q137" s="14">
        <f>SUM(Q138:Q144)</f>
        <v>24182</v>
      </c>
      <c r="R137" s="14">
        <f>SUM(R138:R144)</f>
        <v>69</v>
      </c>
    </row>
    <row r="138" spans="1:18" s="22" customFormat="1" x14ac:dyDescent="0.25">
      <c r="A138" s="21"/>
      <c r="B138" s="20"/>
      <c r="C138" s="19" t="s">
        <v>47</v>
      </c>
      <c r="D138" s="23">
        <f>+E138+F138</f>
        <v>1964</v>
      </c>
      <c r="E138" s="23">
        <v>1948</v>
      </c>
      <c r="F138" s="23">
        <v>16</v>
      </c>
      <c r="G138" s="23">
        <f>+H138+I138</f>
        <v>2115</v>
      </c>
      <c r="H138" s="23">
        <v>2100</v>
      </c>
      <c r="I138" s="23">
        <v>15</v>
      </c>
      <c r="J138" s="23">
        <f>+K138+L138</f>
        <v>1888</v>
      </c>
      <c r="K138" s="23">
        <v>1880</v>
      </c>
      <c r="L138" s="23">
        <v>8</v>
      </c>
      <c r="M138" s="23">
        <f>+N138+O138</f>
        <v>2044</v>
      </c>
      <c r="N138" s="23">
        <v>2032</v>
      </c>
      <c r="O138" s="23">
        <v>12</v>
      </c>
      <c r="P138" s="23">
        <f>+Q138+R138</f>
        <v>8011</v>
      </c>
      <c r="Q138" s="23">
        <f>+E138+H138+K138+N138</f>
        <v>7960</v>
      </c>
      <c r="R138" s="23">
        <f>+F138+I138+L138+O138</f>
        <v>51</v>
      </c>
    </row>
    <row r="139" spans="1:18" s="22" customFormat="1" x14ac:dyDescent="0.25">
      <c r="A139" s="21"/>
      <c r="B139" s="20"/>
      <c r="C139" s="19" t="s">
        <v>46</v>
      </c>
      <c r="D139" s="23">
        <f>+E139+F139</f>
        <v>84</v>
      </c>
      <c r="E139" s="23">
        <f>67+17</f>
        <v>84</v>
      </c>
      <c r="F139" s="23">
        <v>0</v>
      </c>
      <c r="G139" s="23">
        <f>+H139+I139</f>
        <v>250</v>
      </c>
      <c r="H139" s="23">
        <v>250</v>
      </c>
      <c r="I139" s="23">
        <v>0</v>
      </c>
      <c r="J139" s="23">
        <f>+K139+L139</f>
        <v>160</v>
      </c>
      <c r="K139" s="23">
        <v>160</v>
      </c>
      <c r="L139" s="23">
        <v>0</v>
      </c>
      <c r="M139" s="23">
        <f>+N139+O139</f>
        <v>142</v>
      </c>
      <c r="N139" s="23">
        <f>116+26</f>
        <v>142</v>
      </c>
      <c r="O139" s="23">
        <v>0</v>
      </c>
      <c r="P139" s="23">
        <f>+Q139+R139</f>
        <v>636</v>
      </c>
      <c r="Q139" s="23">
        <f>+E139+H139+K139+N139</f>
        <v>636</v>
      </c>
      <c r="R139" s="23">
        <f>+F139+I139+L139+O139</f>
        <v>0</v>
      </c>
    </row>
    <row r="140" spans="1:18" s="22" customFormat="1" x14ac:dyDescent="0.25">
      <c r="A140" s="21"/>
      <c r="B140" s="20"/>
      <c r="C140" s="19" t="s">
        <v>45</v>
      </c>
      <c r="D140" s="23">
        <f>+E140+F140</f>
        <v>261</v>
      </c>
      <c r="E140" s="23">
        <v>261</v>
      </c>
      <c r="F140" s="23">
        <v>0</v>
      </c>
      <c r="G140" s="23">
        <f>+H140+I140</f>
        <v>213</v>
      </c>
      <c r="H140" s="23">
        <v>213</v>
      </c>
      <c r="I140" s="23">
        <v>0</v>
      </c>
      <c r="J140" s="23">
        <f>+K140+L140</f>
        <v>153</v>
      </c>
      <c r="K140" s="23">
        <v>153</v>
      </c>
      <c r="L140" s="23">
        <v>0</v>
      </c>
      <c r="M140" s="23">
        <f>+N140+O140</f>
        <v>108</v>
      </c>
      <c r="N140" s="23">
        <f>1+107</f>
        <v>108</v>
      </c>
      <c r="O140" s="23">
        <v>0</v>
      </c>
      <c r="P140" s="23">
        <f>+Q140+R140</f>
        <v>735</v>
      </c>
      <c r="Q140" s="23">
        <f>+E140+H140+K140+N140</f>
        <v>735</v>
      </c>
      <c r="R140" s="23">
        <f>+F140+I140+L140+O140</f>
        <v>0</v>
      </c>
    </row>
    <row r="141" spans="1:18" s="22" customFormat="1" x14ac:dyDescent="0.25">
      <c r="A141" s="21"/>
      <c r="B141" s="20"/>
      <c r="C141" s="19" t="s">
        <v>44</v>
      </c>
      <c r="D141" s="23">
        <f>+E141+F141</f>
        <v>1586</v>
      </c>
      <c r="E141" s="23">
        <v>1586</v>
      </c>
      <c r="F141" s="23">
        <v>0</v>
      </c>
      <c r="G141" s="23">
        <f>+H141+I141</f>
        <v>1744</v>
      </c>
      <c r="H141" s="23">
        <v>1744</v>
      </c>
      <c r="I141" s="23">
        <v>0</v>
      </c>
      <c r="J141" s="23">
        <f>+K141+L141</f>
        <v>1377</v>
      </c>
      <c r="K141" s="23">
        <v>1377</v>
      </c>
      <c r="L141" s="23">
        <v>0</v>
      </c>
      <c r="M141" s="23">
        <f>+N141+O141</f>
        <v>1761</v>
      </c>
      <c r="N141" s="23">
        <f>492+1269</f>
        <v>1761</v>
      </c>
      <c r="O141" s="23">
        <v>0</v>
      </c>
      <c r="P141" s="23">
        <f>+Q141+R141</f>
        <v>6468</v>
      </c>
      <c r="Q141" s="23">
        <f>+E141+H141+K141+N141</f>
        <v>6468</v>
      </c>
      <c r="R141" s="23">
        <f>+F141+I141+L141+O141</f>
        <v>0</v>
      </c>
    </row>
    <row r="142" spans="1:18" s="22" customFormat="1" x14ac:dyDescent="0.25">
      <c r="A142" s="21"/>
      <c r="B142" s="20"/>
      <c r="C142" s="19" t="s">
        <v>43</v>
      </c>
      <c r="D142" s="23">
        <f>+E142+F142</f>
        <v>763</v>
      </c>
      <c r="E142" s="23">
        <f>329+434</f>
        <v>763</v>
      </c>
      <c r="F142" s="23">
        <v>0</v>
      </c>
      <c r="G142" s="23">
        <f>+H142+I142</f>
        <v>925</v>
      </c>
      <c r="H142" s="23">
        <f>395+530</f>
        <v>925</v>
      </c>
      <c r="I142" s="23">
        <v>0</v>
      </c>
      <c r="J142" s="23">
        <f>+K142+L142</f>
        <v>594</v>
      </c>
      <c r="K142" s="23">
        <v>594</v>
      </c>
      <c r="L142" s="23">
        <v>0</v>
      </c>
      <c r="M142" s="23">
        <f>+N142+O142</f>
        <v>585</v>
      </c>
      <c r="N142" s="23">
        <f>278+307</f>
        <v>585</v>
      </c>
      <c r="O142" s="23">
        <v>0</v>
      </c>
      <c r="P142" s="23">
        <f>+Q142+R142</f>
        <v>2867</v>
      </c>
      <c r="Q142" s="23">
        <f>+E142+H142+K142+N142</f>
        <v>2867</v>
      </c>
      <c r="R142" s="23">
        <f>+F142+I142+L142+O142</f>
        <v>0</v>
      </c>
    </row>
    <row r="143" spans="1:18" s="22" customFormat="1" x14ac:dyDescent="0.25">
      <c r="A143" s="21"/>
      <c r="B143" s="20"/>
      <c r="C143" s="24" t="s">
        <v>3</v>
      </c>
      <c r="D143" s="23">
        <f>+E143+F143</f>
        <v>1068</v>
      </c>
      <c r="E143" s="23">
        <v>1068</v>
      </c>
      <c r="F143" s="23">
        <v>0</v>
      </c>
      <c r="G143" s="23">
        <f>+H143+I143</f>
        <v>1364</v>
      </c>
      <c r="H143" s="23">
        <v>1364</v>
      </c>
      <c r="I143" s="23">
        <v>0</v>
      </c>
      <c r="J143" s="23">
        <f>+K143+L143</f>
        <v>1030</v>
      </c>
      <c r="K143" s="23">
        <v>1030</v>
      </c>
      <c r="L143" s="23">
        <v>0</v>
      </c>
      <c r="M143" s="23">
        <f>+N143+O143</f>
        <v>1483</v>
      </c>
      <c r="N143" s="23">
        <v>1483</v>
      </c>
      <c r="O143" s="23">
        <v>0</v>
      </c>
      <c r="P143" s="23">
        <f>+Q143+R143</f>
        <v>4945</v>
      </c>
      <c r="Q143" s="23">
        <f>+E143+H143+K143+N143</f>
        <v>4945</v>
      </c>
      <c r="R143" s="23">
        <f>+F143+I143+L143+O143</f>
        <v>0</v>
      </c>
    </row>
    <row r="144" spans="1:18" s="22" customFormat="1" x14ac:dyDescent="0.25">
      <c r="A144" s="21"/>
      <c r="B144" s="20"/>
      <c r="C144" s="24" t="s">
        <v>2</v>
      </c>
      <c r="D144" s="23">
        <f>+E144+F144</f>
        <v>150</v>
      </c>
      <c r="E144" s="23">
        <v>148</v>
      </c>
      <c r="F144" s="23">
        <v>2</v>
      </c>
      <c r="G144" s="23">
        <f>+H144+I144</f>
        <v>166</v>
      </c>
      <c r="H144" s="23">
        <v>162</v>
      </c>
      <c r="I144" s="23">
        <v>4</v>
      </c>
      <c r="J144" s="23">
        <f>+K144+L144</f>
        <v>121</v>
      </c>
      <c r="K144" s="23">
        <v>116</v>
      </c>
      <c r="L144" s="23">
        <v>5</v>
      </c>
      <c r="M144" s="23">
        <f>+N144+O144</f>
        <v>152</v>
      </c>
      <c r="N144" s="23">
        <v>145</v>
      </c>
      <c r="O144" s="23">
        <v>7</v>
      </c>
      <c r="P144" s="23">
        <f>+Q144+R144</f>
        <v>589</v>
      </c>
      <c r="Q144" s="23">
        <f>+E144+H144+K144+N144</f>
        <v>571</v>
      </c>
      <c r="R144" s="23">
        <f>+F144+I144+L144+O144</f>
        <v>18</v>
      </c>
    </row>
    <row r="145" spans="1:18" s="22" customFormat="1" x14ac:dyDescent="0.25">
      <c r="A145" s="21"/>
      <c r="B145" s="20"/>
      <c r="C145" s="30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s="13" customFormat="1" x14ac:dyDescent="0.25">
      <c r="A146" s="29" t="s">
        <v>42</v>
      </c>
      <c r="B146" s="28"/>
      <c r="C146" s="27"/>
      <c r="D146" s="18">
        <f>+E146+F146</f>
        <v>13296</v>
      </c>
      <c r="E146" s="18">
        <f>+E148+E156+E162+E169+E176</f>
        <v>13135</v>
      </c>
      <c r="F146" s="18">
        <f>+F148+F156+F162+F169+F176</f>
        <v>161</v>
      </c>
      <c r="G146" s="18">
        <f>+H146+I146</f>
        <v>15497</v>
      </c>
      <c r="H146" s="18">
        <f>+H148+H156+H162+H169+H176</f>
        <v>15158</v>
      </c>
      <c r="I146" s="18">
        <f>+I148+I156+I162+I169+I176</f>
        <v>339</v>
      </c>
      <c r="J146" s="18">
        <f>+K146+L146</f>
        <v>14427</v>
      </c>
      <c r="K146" s="18">
        <f>+K148+K156+K162+K169+K176</f>
        <v>14005</v>
      </c>
      <c r="L146" s="18">
        <f>+L148+L156+L162+L169+L176</f>
        <v>422</v>
      </c>
      <c r="M146" s="18">
        <f>+N146+O146</f>
        <v>15344</v>
      </c>
      <c r="N146" s="18">
        <f>+N148+N156+N162+N169+N176</f>
        <v>15071</v>
      </c>
      <c r="O146" s="18">
        <f>+O148+O156+O162+O169+O176</f>
        <v>273</v>
      </c>
      <c r="P146" s="18">
        <f>+Q146+R146</f>
        <v>58564</v>
      </c>
      <c r="Q146" s="18">
        <f>+Q148+Q156+Q162+Q169+Q176</f>
        <v>57369</v>
      </c>
      <c r="R146" s="18">
        <f>+R148+R156+R162+R169+R176</f>
        <v>1195</v>
      </c>
    </row>
    <row r="147" spans="1:18" s="22" customFormat="1" x14ac:dyDescent="0.25">
      <c r="A147" s="21"/>
      <c r="B147" s="20"/>
      <c r="C147" s="19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s="25" customFormat="1" x14ac:dyDescent="0.25">
      <c r="A148" s="21"/>
      <c r="B148" s="26" t="s">
        <v>41</v>
      </c>
      <c r="C148" s="15"/>
      <c r="D148" s="14">
        <f>+E148+F148</f>
        <v>3236</v>
      </c>
      <c r="E148" s="14">
        <f>SUM(E149:E154)</f>
        <v>3184</v>
      </c>
      <c r="F148" s="14">
        <f>SUM(F149:F154)</f>
        <v>52</v>
      </c>
      <c r="G148" s="14">
        <f>+H148+I148</f>
        <v>4553</v>
      </c>
      <c r="H148" s="14">
        <f>SUM(H149:H154)</f>
        <v>4476</v>
      </c>
      <c r="I148" s="14">
        <f>SUM(I149:I154)</f>
        <v>77</v>
      </c>
      <c r="J148" s="14">
        <f>+K148+L148</f>
        <v>3505</v>
      </c>
      <c r="K148" s="14">
        <f>SUM(K149:K154)</f>
        <v>3439</v>
      </c>
      <c r="L148" s="14">
        <f>SUM(L149:L154)</f>
        <v>66</v>
      </c>
      <c r="M148" s="14">
        <f>+N148+O148</f>
        <v>4085</v>
      </c>
      <c r="N148" s="14">
        <f>SUM(N149:N154)</f>
        <v>4015</v>
      </c>
      <c r="O148" s="14">
        <f>SUM(O149:O154)</f>
        <v>70</v>
      </c>
      <c r="P148" s="14">
        <f>+Q148+R148</f>
        <v>15379</v>
      </c>
      <c r="Q148" s="14">
        <f>SUM(Q149:Q154)</f>
        <v>15114</v>
      </c>
      <c r="R148" s="14">
        <f>SUM(R149:R154)</f>
        <v>265</v>
      </c>
    </row>
    <row r="149" spans="1:18" s="22" customFormat="1" x14ac:dyDescent="0.25">
      <c r="A149" s="21"/>
      <c r="B149" s="20"/>
      <c r="C149" s="19" t="s">
        <v>40</v>
      </c>
      <c r="D149" s="23">
        <f>+E149+F149</f>
        <v>562</v>
      </c>
      <c r="E149" s="23">
        <v>544</v>
      </c>
      <c r="F149" s="23">
        <v>18</v>
      </c>
      <c r="G149" s="23">
        <f>+H149+I149</f>
        <v>631</v>
      </c>
      <c r="H149" s="23">
        <v>599</v>
      </c>
      <c r="I149" s="23">
        <v>32</v>
      </c>
      <c r="J149" s="23">
        <f>+K149+L149</f>
        <v>638</v>
      </c>
      <c r="K149" s="23">
        <v>609</v>
      </c>
      <c r="L149" s="23">
        <v>29</v>
      </c>
      <c r="M149" s="23">
        <f>+N149+O149</f>
        <v>578</v>
      </c>
      <c r="N149" s="23">
        <v>554</v>
      </c>
      <c r="O149" s="23">
        <v>24</v>
      </c>
      <c r="P149" s="23">
        <f>+Q149+R149</f>
        <v>2409</v>
      </c>
      <c r="Q149" s="23">
        <f>+E149+H149+K149+N149</f>
        <v>2306</v>
      </c>
      <c r="R149" s="23">
        <f>+F149+I149+L149+O149</f>
        <v>103</v>
      </c>
    </row>
    <row r="150" spans="1:18" s="22" customFormat="1" x14ac:dyDescent="0.25">
      <c r="A150" s="21"/>
      <c r="B150" s="20"/>
      <c r="C150" s="19" t="s">
        <v>39</v>
      </c>
      <c r="D150" s="23">
        <f>+E150+F150</f>
        <v>1127</v>
      </c>
      <c r="E150" s="23">
        <v>1127</v>
      </c>
      <c r="F150" s="23">
        <v>0</v>
      </c>
      <c r="G150" s="23">
        <f>+H150+I150</f>
        <v>1680</v>
      </c>
      <c r="H150" s="23">
        <f>1622+58</f>
        <v>1680</v>
      </c>
      <c r="I150" s="23">
        <v>0</v>
      </c>
      <c r="J150" s="23">
        <f>+K150+L150</f>
        <v>1178</v>
      </c>
      <c r="K150" s="23">
        <v>1178</v>
      </c>
      <c r="L150" s="23">
        <v>0</v>
      </c>
      <c r="M150" s="23">
        <f>+N150+O150</f>
        <v>1486</v>
      </c>
      <c r="N150" s="23">
        <f>1360+126</f>
        <v>1486</v>
      </c>
      <c r="O150" s="23">
        <v>0</v>
      </c>
      <c r="P150" s="23">
        <f>+Q150+R150</f>
        <v>5471</v>
      </c>
      <c r="Q150" s="23">
        <f>+E150+H150+K150+N150</f>
        <v>5471</v>
      </c>
      <c r="R150" s="23">
        <f>+F150+I150+L150+O150</f>
        <v>0</v>
      </c>
    </row>
    <row r="151" spans="1:18" s="22" customFormat="1" x14ac:dyDescent="0.25">
      <c r="A151" s="21"/>
      <c r="B151" s="20"/>
      <c r="C151" s="19" t="s">
        <v>38</v>
      </c>
      <c r="D151" s="23">
        <f>+E151+F151</f>
        <v>1095</v>
      </c>
      <c r="E151" s="23">
        <v>1094</v>
      </c>
      <c r="F151" s="23">
        <v>1</v>
      </c>
      <c r="G151" s="23">
        <f>+H151+I151</f>
        <v>1482</v>
      </c>
      <c r="H151" s="23">
        <f>1420+62</f>
        <v>1482</v>
      </c>
      <c r="I151" s="23">
        <v>0</v>
      </c>
      <c r="J151" s="23">
        <f>+K151+L151</f>
        <v>1182</v>
      </c>
      <c r="K151" s="23">
        <v>1182</v>
      </c>
      <c r="L151" s="23">
        <v>0</v>
      </c>
      <c r="M151" s="23">
        <f>+N151+O151</f>
        <v>1531</v>
      </c>
      <c r="N151" s="23">
        <f>1400+131</f>
        <v>1531</v>
      </c>
      <c r="O151" s="23">
        <v>0</v>
      </c>
      <c r="P151" s="23">
        <f>+Q151+R151</f>
        <v>5290</v>
      </c>
      <c r="Q151" s="23">
        <f>+E151+H151+K151+N151</f>
        <v>5289</v>
      </c>
      <c r="R151" s="23">
        <f>+F151+I151+L151+O151</f>
        <v>1</v>
      </c>
    </row>
    <row r="152" spans="1:18" s="22" customFormat="1" x14ac:dyDescent="0.25">
      <c r="A152" s="21"/>
      <c r="B152" s="20"/>
      <c r="C152" s="19" t="s">
        <v>37</v>
      </c>
      <c r="D152" s="23">
        <f>+E152+F152</f>
        <v>0</v>
      </c>
      <c r="E152" s="23">
        <v>0</v>
      </c>
      <c r="F152" s="23">
        <v>0</v>
      </c>
      <c r="G152" s="23">
        <f>+H152+I152</f>
        <v>0</v>
      </c>
      <c r="H152" s="23">
        <v>0</v>
      </c>
      <c r="I152" s="23">
        <v>0</v>
      </c>
      <c r="J152" s="23">
        <f>+K152+L152</f>
        <v>0</v>
      </c>
      <c r="K152" s="23">
        <v>0</v>
      </c>
      <c r="L152" s="23">
        <v>0</v>
      </c>
      <c r="M152" s="23">
        <f>+N152+O152</f>
        <v>0</v>
      </c>
      <c r="N152" s="23">
        <v>0</v>
      </c>
      <c r="O152" s="23">
        <v>0</v>
      </c>
      <c r="P152" s="23">
        <f>+Q152+R152</f>
        <v>0</v>
      </c>
      <c r="Q152" s="23">
        <f>+E152+H152+K152+N152</f>
        <v>0</v>
      </c>
      <c r="R152" s="23">
        <f>+F152+I152+L152+O152</f>
        <v>0</v>
      </c>
    </row>
    <row r="153" spans="1:18" s="22" customFormat="1" x14ac:dyDescent="0.25">
      <c r="A153" s="21"/>
      <c r="B153" s="20"/>
      <c r="C153" s="24" t="s">
        <v>3</v>
      </c>
      <c r="D153" s="23">
        <f>+E153+F153</f>
        <v>9</v>
      </c>
      <c r="E153" s="23">
        <v>9</v>
      </c>
      <c r="F153" s="23">
        <v>0</v>
      </c>
      <c r="G153" s="23">
        <f>+H153+I153</f>
        <v>319</v>
      </c>
      <c r="H153" s="23">
        <v>319</v>
      </c>
      <c r="I153" s="23">
        <v>0</v>
      </c>
      <c r="J153" s="23">
        <f>+K153+L153</f>
        <v>91</v>
      </c>
      <c r="K153" s="23">
        <v>91</v>
      </c>
      <c r="L153" s="23">
        <v>0</v>
      </c>
      <c r="M153" s="23">
        <f>+N153+O153</f>
        <v>86</v>
      </c>
      <c r="N153" s="23">
        <v>86</v>
      </c>
      <c r="O153" s="23">
        <v>0</v>
      </c>
      <c r="P153" s="23">
        <f>+Q153+R153</f>
        <v>505</v>
      </c>
      <c r="Q153" s="23">
        <f>+E153+H153+K153+N153</f>
        <v>505</v>
      </c>
      <c r="R153" s="23">
        <f>+F153+I153+L153+O153</f>
        <v>0</v>
      </c>
    </row>
    <row r="154" spans="1:18" s="22" customFormat="1" x14ac:dyDescent="0.25">
      <c r="A154" s="21"/>
      <c r="B154" s="20"/>
      <c r="C154" s="24" t="s">
        <v>2</v>
      </c>
      <c r="D154" s="23">
        <f>+E154+F154</f>
        <v>443</v>
      </c>
      <c r="E154" s="23">
        <v>410</v>
      </c>
      <c r="F154" s="23">
        <v>33</v>
      </c>
      <c r="G154" s="23">
        <f>+H154+I154</f>
        <v>441</v>
      </c>
      <c r="H154" s="23">
        <v>396</v>
      </c>
      <c r="I154" s="23">
        <v>45</v>
      </c>
      <c r="J154" s="23">
        <f>+K154+L154</f>
        <v>416</v>
      </c>
      <c r="K154" s="23">
        <v>379</v>
      </c>
      <c r="L154" s="23">
        <v>37</v>
      </c>
      <c r="M154" s="23">
        <f>+N154+O154</f>
        <v>404</v>
      </c>
      <c r="N154" s="23">
        <v>358</v>
      </c>
      <c r="O154" s="23">
        <v>46</v>
      </c>
      <c r="P154" s="23">
        <f>+Q154+R154</f>
        <v>1704</v>
      </c>
      <c r="Q154" s="23">
        <f>+E154+H154+K154+N154</f>
        <v>1543</v>
      </c>
      <c r="R154" s="23">
        <f>+F154+I154+L154+O154</f>
        <v>161</v>
      </c>
    </row>
    <row r="155" spans="1:18" s="22" customFormat="1" x14ac:dyDescent="0.25">
      <c r="A155" s="21"/>
      <c r="B155" s="20"/>
      <c r="C155" s="19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s="25" customFormat="1" x14ac:dyDescent="0.25">
      <c r="A156" s="21"/>
      <c r="B156" s="26" t="s">
        <v>36</v>
      </c>
      <c r="C156" s="15"/>
      <c r="D156" s="14">
        <f>+E156+F156</f>
        <v>3833</v>
      </c>
      <c r="E156" s="14">
        <f>SUM(E157:E160)</f>
        <v>3808</v>
      </c>
      <c r="F156" s="14">
        <f>SUM(F157:F160)</f>
        <v>25</v>
      </c>
      <c r="G156" s="14">
        <f>+H156+I156</f>
        <v>4120</v>
      </c>
      <c r="H156" s="14">
        <f>SUM(H157:H160)</f>
        <v>4098</v>
      </c>
      <c r="I156" s="14">
        <f>SUM(I157:I160)</f>
        <v>22</v>
      </c>
      <c r="J156" s="14">
        <f>+K156+L156</f>
        <v>3876</v>
      </c>
      <c r="K156" s="14">
        <f>SUM(K157:K160)</f>
        <v>3843</v>
      </c>
      <c r="L156" s="14">
        <f>SUM(L157:L160)</f>
        <v>33</v>
      </c>
      <c r="M156" s="14">
        <f>+N156+O156</f>
        <v>4064</v>
      </c>
      <c r="N156" s="14">
        <f>SUM(N157:N160)</f>
        <v>4036</v>
      </c>
      <c r="O156" s="14">
        <f>SUM(O157:O160)</f>
        <v>28</v>
      </c>
      <c r="P156" s="14">
        <f>+Q156+R156</f>
        <v>15893</v>
      </c>
      <c r="Q156" s="14">
        <f>SUM(Q157:Q160)</f>
        <v>15785</v>
      </c>
      <c r="R156" s="14">
        <f>SUM(R157:R160)</f>
        <v>108</v>
      </c>
    </row>
    <row r="157" spans="1:18" s="22" customFormat="1" x14ac:dyDescent="0.25">
      <c r="A157" s="21"/>
      <c r="B157" s="20"/>
      <c r="C157" s="19" t="s">
        <v>35</v>
      </c>
      <c r="D157" s="23">
        <f>+E157+F157</f>
        <v>152</v>
      </c>
      <c r="E157" s="23">
        <v>150</v>
      </c>
      <c r="F157" s="23">
        <v>2</v>
      </c>
      <c r="G157" s="23">
        <f>+H157+I157</f>
        <v>170</v>
      </c>
      <c r="H157" s="23">
        <v>169</v>
      </c>
      <c r="I157" s="23">
        <v>1</v>
      </c>
      <c r="J157" s="23">
        <f>+K157+L157</f>
        <v>163</v>
      </c>
      <c r="K157" s="23">
        <v>159</v>
      </c>
      <c r="L157" s="23">
        <v>4</v>
      </c>
      <c r="M157" s="23">
        <f>+N157+O157</f>
        <v>181</v>
      </c>
      <c r="N157" s="23">
        <v>176</v>
      </c>
      <c r="O157" s="23">
        <v>5</v>
      </c>
      <c r="P157" s="23">
        <f>+Q157+R157</f>
        <v>666</v>
      </c>
      <c r="Q157" s="23">
        <f>+E157+H157+K157+N157</f>
        <v>654</v>
      </c>
      <c r="R157" s="23">
        <f>+F157+I157+L157+O157</f>
        <v>12</v>
      </c>
    </row>
    <row r="158" spans="1:18" s="22" customFormat="1" x14ac:dyDescent="0.25">
      <c r="A158" s="21"/>
      <c r="B158" s="20"/>
      <c r="C158" s="19" t="s">
        <v>34</v>
      </c>
      <c r="D158" s="23">
        <f>+E158+F158</f>
        <v>2</v>
      </c>
      <c r="E158" s="23">
        <v>2</v>
      </c>
      <c r="F158" s="23">
        <v>0</v>
      </c>
      <c r="G158" s="23">
        <f>+H158+I158</f>
        <v>0</v>
      </c>
      <c r="H158" s="23">
        <v>0</v>
      </c>
      <c r="I158" s="23">
        <v>0</v>
      </c>
      <c r="J158" s="23">
        <f>+K158+L158</f>
        <v>0</v>
      </c>
      <c r="K158" s="23">
        <v>0</v>
      </c>
      <c r="L158" s="23">
        <v>0</v>
      </c>
      <c r="M158" s="23">
        <f>+N158+O158</f>
        <v>0</v>
      </c>
      <c r="N158" s="23">
        <v>0</v>
      </c>
      <c r="O158" s="23">
        <v>0</v>
      </c>
      <c r="P158" s="23">
        <f>+Q158+R158</f>
        <v>2</v>
      </c>
      <c r="Q158" s="23">
        <f>+E158+H158+K158+N158</f>
        <v>2</v>
      </c>
      <c r="R158" s="23">
        <f>+F158+I158+L158+O158</f>
        <v>0</v>
      </c>
    </row>
    <row r="159" spans="1:18" s="22" customFormat="1" x14ac:dyDescent="0.25">
      <c r="A159" s="21"/>
      <c r="B159" s="20"/>
      <c r="C159" s="24" t="s">
        <v>3</v>
      </c>
      <c r="D159" s="23">
        <f>+E159+F159</f>
        <v>0</v>
      </c>
      <c r="E159" s="23">
        <v>0</v>
      </c>
      <c r="F159" s="23">
        <v>0</v>
      </c>
      <c r="G159" s="23">
        <f>+H159+I159</f>
        <v>0</v>
      </c>
      <c r="H159" s="23">
        <v>0</v>
      </c>
      <c r="I159" s="23">
        <v>0</v>
      </c>
      <c r="J159" s="23">
        <f>+K159+L159</f>
        <v>0</v>
      </c>
      <c r="K159" s="23">
        <v>0</v>
      </c>
      <c r="L159" s="23">
        <v>0</v>
      </c>
      <c r="M159" s="23">
        <f>+N159+O159</f>
        <v>0</v>
      </c>
      <c r="N159" s="23">
        <v>0</v>
      </c>
      <c r="O159" s="23">
        <v>0</v>
      </c>
      <c r="P159" s="23">
        <f>+Q159+R159</f>
        <v>0</v>
      </c>
      <c r="Q159" s="23">
        <f>+E159+H159+K159+N159</f>
        <v>0</v>
      </c>
      <c r="R159" s="23">
        <f>+F159+I159+L159+O159</f>
        <v>0</v>
      </c>
    </row>
    <row r="160" spans="1:18" s="22" customFormat="1" x14ac:dyDescent="0.25">
      <c r="A160" s="21"/>
      <c r="B160" s="20"/>
      <c r="C160" s="24" t="s">
        <v>2</v>
      </c>
      <c r="D160" s="23">
        <f>+E160+F160</f>
        <v>3679</v>
      </c>
      <c r="E160" s="23">
        <v>3656</v>
      </c>
      <c r="F160" s="23">
        <v>23</v>
      </c>
      <c r="G160" s="23">
        <f>+H160+I160</f>
        <v>3950</v>
      </c>
      <c r="H160" s="23">
        <v>3929</v>
      </c>
      <c r="I160" s="23">
        <v>21</v>
      </c>
      <c r="J160" s="23">
        <f>+K160+L160</f>
        <v>3713</v>
      </c>
      <c r="K160" s="23">
        <v>3684</v>
      </c>
      <c r="L160" s="23">
        <v>29</v>
      </c>
      <c r="M160" s="23">
        <f>+N160+O160</f>
        <v>3883</v>
      </c>
      <c r="N160" s="23">
        <v>3860</v>
      </c>
      <c r="O160" s="23">
        <v>23</v>
      </c>
      <c r="P160" s="23">
        <f>+Q160+R160</f>
        <v>15225</v>
      </c>
      <c r="Q160" s="23">
        <f>+E160+H160+K160+N160</f>
        <v>15129</v>
      </c>
      <c r="R160" s="23">
        <f>+F160+I160+L160+O160</f>
        <v>96</v>
      </c>
    </row>
    <row r="161" spans="1:18" s="22" customFormat="1" x14ac:dyDescent="0.25">
      <c r="A161" s="21"/>
      <c r="B161" s="20"/>
      <c r="C161" s="19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s="25" customFormat="1" x14ac:dyDescent="0.25">
      <c r="A162" s="21"/>
      <c r="B162" s="26" t="s">
        <v>33</v>
      </c>
      <c r="C162" s="15"/>
      <c r="D162" s="14">
        <f>+E162+F162</f>
        <v>284</v>
      </c>
      <c r="E162" s="14">
        <f>SUM(E163:E167)</f>
        <v>265</v>
      </c>
      <c r="F162" s="14">
        <f>SUM(F163:F167)</f>
        <v>19</v>
      </c>
      <c r="G162" s="14">
        <f>+H162+I162</f>
        <v>331</v>
      </c>
      <c r="H162" s="14">
        <f>SUM(H163:H167)</f>
        <v>307</v>
      </c>
      <c r="I162" s="14">
        <f>SUM(I163:I167)</f>
        <v>24</v>
      </c>
      <c r="J162" s="14">
        <f>+K162+L162</f>
        <v>358</v>
      </c>
      <c r="K162" s="14">
        <f>SUM(K163:K167)</f>
        <v>335</v>
      </c>
      <c r="L162" s="14">
        <f>SUM(L163:L167)</f>
        <v>23</v>
      </c>
      <c r="M162" s="14">
        <f>+N162+O162</f>
        <v>308</v>
      </c>
      <c r="N162" s="14">
        <f>SUM(N163:N167)</f>
        <v>286</v>
      </c>
      <c r="O162" s="14">
        <f>SUM(O163:O167)</f>
        <v>22</v>
      </c>
      <c r="P162" s="14">
        <f>+Q162+R162</f>
        <v>1281</v>
      </c>
      <c r="Q162" s="14">
        <f>SUM(Q163:Q167)</f>
        <v>1193</v>
      </c>
      <c r="R162" s="14">
        <f>SUM(R163:R167)</f>
        <v>88</v>
      </c>
    </row>
    <row r="163" spans="1:18" s="22" customFormat="1" x14ac:dyDescent="0.25">
      <c r="A163" s="21"/>
      <c r="B163" s="20"/>
      <c r="C163" s="19" t="s">
        <v>32</v>
      </c>
      <c r="D163" s="23">
        <f>+E163+F163</f>
        <v>147</v>
      </c>
      <c r="E163" s="23">
        <v>146</v>
      </c>
      <c r="F163" s="23">
        <v>1</v>
      </c>
      <c r="G163" s="23">
        <f>+H163+I163</f>
        <v>168</v>
      </c>
      <c r="H163" s="23">
        <v>167</v>
      </c>
      <c r="I163" s="23">
        <v>1</v>
      </c>
      <c r="J163" s="23">
        <f>+K163+L163</f>
        <v>195</v>
      </c>
      <c r="K163" s="23">
        <v>194</v>
      </c>
      <c r="L163" s="23">
        <v>1</v>
      </c>
      <c r="M163" s="23">
        <f>+N163+O163</f>
        <v>155</v>
      </c>
      <c r="N163" s="23">
        <v>154</v>
      </c>
      <c r="O163" s="23">
        <v>1</v>
      </c>
      <c r="P163" s="23">
        <f>+Q163+R163</f>
        <v>665</v>
      </c>
      <c r="Q163" s="23">
        <f>+E163+H163+K163+N163</f>
        <v>661</v>
      </c>
      <c r="R163" s="23">
        <f>+F163+I163+L163+O163</f>
        <v>4</v>
      </c>
    </row>
    <row r="164" spans="1:18" s="22" customFormat="1" x14ac:dyDescent="0.25">
      <c r="A164" s="21"/>
      <c r="B164" s="20"/>
      <c r="C164" s="19" t="s">
        <v>31</v>
      </c>
      <c r="D164" s="23">
        <f>+E164+F164</f>
        <v>5</v>
      </c>
      <c r="E164" s="23">
        <v>5</v>
      </c>
      <c r="F164" s="23">
        <v>0</v>
      </c>
      <c r="G164" s="23">
        <f>+H164+I164</f>
        <v>6</v>
      </c>
      <c r="H164" s="23">
        <v>6</v>
      </c>
      <c r="I164" s="23">
        <v>0</v>
      </c>
      <c r="J164" s="23">
        <f>+K164+L164</f>
        <v>4</v>
      </c>
      <c r="K164" s="23">
        <v>4</v>
      </c>
      <c r="L164" s="23">
        <v>0</v>
      </c>
      <c r="M164" s="23">
        <f>+N164+O164</f>
        <v>5</v>
      </c>
      <c r="N164" s="23">
        <v>5</v>
      </c>
      <c r="O164" s="23">
        <v>0</v>
      </c>
      <c r="P164" s="23">
        <f>+Q164+R164</f>
        <v>20</v>
      </c>
      <c r="Q164" s="23">
        <f>+E164+H164+K164+N164</f>
        <v>20</v>
      </c>
      <c r="R164" s="23">
        <f>+F164+I164+L164+O164</f>
        <v>0</v>
      </c>
    </row>
    <row r="165" spans="1:18" s="22" customFormat="1" x14ac:dyDescent="0.25">
      <c r="A165" s="21"/>
      <c r="B165" s="20"/>
      <c r="C165" s="19" t="s">
        <v>30</v>
      </c>
      <c r="D165" s="23">
        <f>+E165+F165</f>
        <v>33</v>
      </c>
      <c r="E165" s="23">
        <v>33</v>
      </c>
      <c r="F165" s="23">
        <v>0</v>
      </c>
      <c r="G165" s="23">
        <f>+H165+I165</f>
        <v>39</v>
      </c>
      <c r="H165" s="23">
        <v>39</v>
      </c>
      <c r="I165" s="23">
        <v>0</v>
      </c>
      <c r="J165" s="23">
        <f>+K165+L165</f>
        <v>36</v>
      </c>
      <c r="K165" s="23">
        <v>36</v>
      </c>
      <c r="L165" s="23">
        <v>0</v>
      </c>
      <c r="M165" s="23">
        <f>+N165+O165</f>
        <v>26</v>
      </c>
      <c r="N165" s="23">
        <v>26</v>
      </c>
      <c r="O165" s="23">
        <v>0</v>
      </c>
      <c r="P165" s="23">
        <f>+Q165+R165</f>
        <v>134</v>
      </c>
      <c r="Q165" s="23">
        <f>+E165+H165+K165+N165</f>
        <v>134</v>
      </c>
      <c r="R165" s="23">
        <f>+F165+I165+L165+O165</f>
        <v>0</v>
      </c>
    </row>
    <row r="166" spans="1:18" s="22" customFormat="1" x14ac:dyDescent="0.25">
      <c r="A166" s="21"/>
      <c r="B166" s="20"/>
      <c r="C166" s="24" t="s">
        <v>3</v>
      </c>
      <c r="D166" s="23">
        <f>+E166+F166</f>
        <v>40</v>
      </c>
      <c r="E166" s="23">
        <v>40</v>
      </c>
      <c r="F166" s="23">
        <v>0</v>
      </c>
      <c r="G166" s="23">
        <f>+H166+I166</f>
        <v>45</v>
      </c>
      <c r="H166" s="23">
        <v>45</v>
      </c>
      <c r="I166" s="23">
        <v>0</v>
      </c>
      <c r="J166" s="23">
        <f>+K166+L166</f>
        <v>50</v>
      </c>
      <c r="K166" s="23">
        <v>50</v>
      </c>
      <c r="L166" s="23">
        <v>0</v>
      </c>
      <c r="M166" s="23">
        <f>+N166+O166</f>
        <v>43</v>
      </c>
      <c r="N166" s="23">
        <v>43</v>
      </c>
      <c r="O166" s="23">
        <v>0</v>
      </c>
      <c r="P166" s="23">
        <f>+Q166+R166</f>
        <v>178</v>
      </c>
      <c r="Q166" s="23">
        <f>+E166+H166+K166+N166</f>
        <v>178</v>
      </c>
      <c r="R166" s="23">
        <f>+F166+I166+L166+O166</f>
        <v>0</v>
      </c>
    </row>
    <row r="167" spans="1:18" s="22" customFormat="1" x14ac:dyDescent="0.25">
      <c r="A167" s="21"/>
      <c r="B167" s="20"/>
      <c r="C167" s="24" t="s">
        <v>2</v>
      </c>
      <c r="D167" s="23">
        <f>+E167+F167</f>
        <v>59</v>
      </c>
      <c r="E167" s="23">
        <v>41</v>
      </c>
      <c r="F167" s="23">
        <v>18</v>
      </c>
      <c r="G167" s="23">
        <f>+H167+I167</f>
        <v>73</v>
      </c>
      <c r="H167" s="23">
        <v>50</v>
      </c>
      <c r="I167" s="23">
        <v>23</v>
      </c>
      <c r="J167" s="23">
        <f>+K167+L167</f>
        <v>73</v>
      </c>
      <c r="K167" s="23">
        <v>51</v>
      </c>
      <c r="L167" s="23">
        <v>22</v>
      </c>
      <c r="M167" s="23">
        <f>+N167+O167</f>
        <v>79</v>
      </c>
      <c r="N167" s="23">
        <v>58</v>
      </c>
      <c r="O167" s="23">
        <v>21</v>
      </c>
      <c r="P167" s="23">
        <f>+Q167+R167</f>
        <v>284</v>
      </c>
      <c r="Q167" s="23">
        <f>+E167+H167+K167+N167</f>
        <v>200</v>
      </c>
      <c r="R167" s="23">
        <f>+F167+I167+L167+O167</f>
        <v>84</v>
      </c>
    </row>
    <row r="168" spans="1:18" s="22" customFormat="1" x14ac:dyDescent="0.25">
      <c r="A168" s="21"/>
      <c r="B168" s="20"/>
      <c r="C168" s="19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 s="25" customFormat="1" x14ac:dyDescent="0.25">
      <c r="A169" s="21"/>
      <c r="B169" s="26" t="s">
        <v>29</v>
      </c>
      <c r="C169" s="15"/>
      <c r="D169" s="14">
        <f>+E169+F169</f>
        <v>3733</v>
      </c>
      <c r="E169" s="14">
        <f>SUM(E170:E174)</f>
        <v>3725</v>
      </c>
      <c r="F169" s="14">
        <f>SUM(F170:F174)</f>
        <v>8</v>
      </c>
      <c r="G169" s="14">
        <f>+H169+I169</f>
        <v>4071</v>
      </c>
      <c r="H169" s="14">
        <f>SUM(H170:H174)</f>
        <v>4049</v>
      </c>
      <c r="I169" s="14">
        <f>SUM(I170:I174)</f>
        <v>22</v>
      </c>
      <c r="J169" s="14">
        <f>+K169+L169</f>
        <v>3814</v>
      </c>
      <c r="K169" s="14">
        <f>SUM(K170:K174)</f>
        <v>3800</v>
      </c>
      <c r="L169" s="14">
        <f>SUM(L170:L174)</f>
        <v>14</v>
      </c>
      <c r="M169" s="14">
        <f>+N169+O169</f>
        <v>3992</v>
      </c>
      <c r="N169" s="14">
        <f>SUM(N170:N174)</f>
        <v>3980</v>
      </c>
      <c r="O169" s="14">
        <f>SUM(O170:O174)</f>
        <v>12</v>
      </c>
      <c r="P169" s="14">
        <f>+Q169+R169</f>
        <v>15610</v>
      </c>
      <c r="Q169" s="14">
        <f>SUM(Q170:Q174)</f>
        <v>15554</v>
      </c>
      <c r="R169" s="14">
        <f>SUM(R170:R174)</f>
        <v>56</v>
      </c>
    </row>
    <row r="170" spans="1:18" s="22" customFormat="1" x14ac:dyDescent="0.25">
      <c r="A170" s="21"/>
      <c r="B170" s="20"/>
      <c r="C170" s="19" t="s">
        <v>28</v>
      </c>
      <c r="D170" s="23">
        <f>+E170+F170</f>
        <v>3622</v>
      </c>
      <c r="E170" s="23">
        <v>3618</v>
      </c>
      <c r="F170" s="23">
        <v>4</v>
      </c>
      <c r="G170" s="23">
        <f>+H170+I170</f>
        <v>3954</v>
      </c>
      <c r="H170" s="23">
        <v>3941</v>
      </c>
      <c r="I170" s="23">
        <v>13</v>
      </c>
      <c r="J170" s="23">
        <f>+K170+L170</f>
        <v>3700</v>
      </c>
      <c r="K170" s="23">
        <v>3691</v>
      </c>
      <c r="L170" s="23">
        <v>9</v>
      </c>
      <c r="M170" s="23">
        <f>+N170+O170</f>
        <v>3868</v>
      </c>
      <c r="N170" s="23">
        <v>3860</v>
      </c>
      <c r="O170" s="23">
        <v>8</v>
      </c>
      <c r="P170" s="23">
        <f>+Q170+R170</f>
        <v>15144</v>
      </c>
      <c r="Q170" s="23">
        <f>+E170+H170+K170+N170</f>
        <v>15110</v>
      </c>
      <c r="R170" s="23">
        <f>+F170+I170+L170+O170</f>
        <v>34</v>
      </c>
    </row>
    <row r="171" spans="1:18" s="22" customFormat="1" x14ac:dyDescent="0.25">
      <c r="A171" s="21"/>
      <c r="B171" s="20"/>
      <c r="C171" s="19" t="s">
        <v>27</v>
      </c>
      <c r="D171" s="23">
        <f>+E171+F171</f>
        <v>19</v>
      </c>
      <c r="E171" s="23">
        <v>19</v>
      </c>
      <c r="F171" s="23">
        <v>0</v>
      </c>
      <c r="G171" s="23">
        <f>+H171+I171</f>
        <v>21</v>
      </c>
      <c r="H171" s="23">
        <v>21</v>
      </c>
      <c r="I171" s="23">
        <v>0</v>
      </c>
      <c r="J171" s="23">
        <f>+K171+L171</f>
        <v>25</v>
      </c>
      <c r="K171" s="23">
        <v>25</v>
      </c>
      <c r="L171" s="23">
        <v>0</v>
      </c>
      <c r="M171" s="23">
        <f>+N171+O171</f>
        <v>33</v>
      </c>
      <c r="N171" s="23">
        <v>33</v>
      </c>
      <c r="O171" s="23">
        <v>0</v>
      </c>
      <c r="P171" s="23">
        <f>+Q171+R171</f>
        <v>98</v>
      </c>
      <c r="Q171" s="23">
        <f>+E171+H171+K171+N171</f>
        <v>98</v>
      </c>
      <c r="R171" s="23">
        <f>+F171+I171+L171+O171</f>
        <v>0</v>
      </c>
    </row>
    <row r="172" spans="1:18" s="22" customFormat="1" x14ac:dyDescent="0.25">
      <c r="A172" s="21"/>
      <c r="B172" s="20"/>
      <c r="C172" s="19" t="s">
        <v>26</v>
      </c>
      <c r="D172" s="23">
        <f>+E172+F172</f>
        <v>40</v>
      </c>
      <c r="E172" s="23">
        <v>40</v>
      </c>
      <c r="F172" s="23">
        <v>0</v>
      </c>
      <c r="G172" s="23">
        <f>+H172+I172</f>
        <v>45</v>
      </c>
      <c r="H172" s="23">
        <v>45</v>
      </c>
      <c r="I172" s="23">
        <v>0</v>
      </c>
      <c r="J172" s="23">
        <f>+K172+L172</f>
        <v>38</v>
      </c>
      <c r="K172" s="23">
        <v>38</v>
      </c>
      <c r="L172" s="23">
        <v>0</v>
      </c>
      <c r="M172" s="23">
        <f>+N172+O172</f>
        <v>42</v>
      </c>
      <c r="N172" s="23">
        <v>42</v>
      </c>
      <c r="O172" s="23">
        <v>0</v>
      </c>
      <c r="P172" s="23">
        <f>+Q172+R172</f>
        <v>165</v>
      </c>
      <c r="Q172" s="23">
        <f>+E172+H172+K172+N172</f>
        <v>165</v>
      </c>
      <c r="R172" s="23">
        <f>+F172+I172+L172+O172</f>
        <v>0</v>
      </c>
    </row>
    <row r="173" spans="1:18" s="22" customFormat="1" x14ac:dyDescent="0.25">
      <c r="A173" s="21"/>
      <c r="B173" s="20"/>
      <c r="C173" s="24" t="s">
        <v>3</v>
      </c>
      <c r="D173" s="23">
        <f>+E173+F173</f>
        <v>1</v>
      </c>
      <c r="E173" s="23">
        <v>1</v>
      </c>
      <c r="F173" s="23">
        <v>0</v>
      </c>
      <c r="G173" s="23">
        <f>+H173+I173</f>
        <v>1</v>
      </c>
      <c r="H173" s="23">
        <v>1</v>
      </c>
      <c r="I173" s="23">
        <v>0</v>
      </c>
      <c r="J173" s="23">
        <f>+K173+L173</f>
        <v>1</v>
      </c>
      <c r="K173" s="23">
        <v>1</v>
      </c>
      <c r="L173" s="23">
        <v>0</v>
      </c>
      <c r="M173" s="23">
        <f>+N173+O173</f>
        <v>3</v>
      </c>
      <c r="N173" s="23">
        <v>3</v>
      </c>
      <c r="O173" s="23">
        <v>0</v>
      </c>
      <c r="P173" s="23">
        <f>+Q173+R173</f>
        <v>6</v>
      </c>
      <c r="Q173" s="23">
        <f>+E173+H173+K173+N173</f>
        <v>6</v>
      </c>
      <c r="R173" s="23">
        <f>+F173+I173+L173+O173</f>
        <v>0</v>
      </c>
    </row>
    <row r="174" spans="1:18" s="22" customFormat="1" x14ac:dyDescent="0.25">
      <c r="A174" s="21"/>
      <c r="B174" s="20"/>
      <c r="C174" s="19" t="s">
        <v>2</v>
      </c>
      <c r="D174" s="23">
        <f>+E174+F174</f>
        <v>51</v>
      </c>
      <c r="E174" s="23">
        <v>47</v>
      </c>
      <c r="F174" s="23">
        <v>4</v>
      </c>
      <c r="G174" s="23">
        <f>+H174+I174</f>
        <v>50</v>
      </c>
      <c r="H174" s="23">
        <v>41</v>
      </c>
      <c r="I174" s="23">
        <v>9</v>
      </c>
      <c r="J174" s="23">
        <f>+K174+L174</f>
        <v>50</v>
      </c>
      <c r="K174" s="23">
        <v>45</v>
      </c>
      <c r="L174" s="23">
        <v>5</v>
      </c>
      <c r="M174" s="23">
        <f>+N174+O174</f>
        <v>46</v>
      </c>
      <c r="N174" s="23">
        <v>42</v>
      </c>
      <c r="O174" s="23">
        <v>4</v>
      </c>
      <c r="P174" s="23">
        <f>+Q174+R174</f>
        <v>197</v>
      </c>
      <c r="Q174" s="23">
        <f>+E174+H174+K174+N174</f>
        <v>175</v>
      </c>
      <c r="R174" s="23">
        <f>+F174+I174+L174+O174</f>
        <v>22</v>
      </c>
    </row>
    <row r="175" spans="1:18" s="22" customFormat="1" x14ac:dyDescent="0.25">
      <c r="A175" s="21"/>
      <c r="B175" s="20"/>
      <c r="C175" s="19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1:18" s="25" customFormat="1" x14ac:dyDescent="0.25">
      <c r="A176" s="21"/>
      <c r="B176" s="26" t="s">
        <v>25</v>
      </c>
      <c r="C176" s="15"/>
      <c r="D176" s="14">
        <f>+E176+F176</f>
        <v>2210</v>
      </c>
      <c r="E176" s="14">
        <f>SUM(E177:E182)</f>
        <v>2153</v>
      </c>
      <c r="F176" s="14">
        <f>SUM(F177:F182)</f>
        <v>57</v>
      </c>
      <c r="G176" s="14">
        <f>+H176+I176</f>
        <v>2422</v>
      </c>
      <c r="H176" s="14">
        <f>SUM(H177:H182)</f>
        <v>2228</v>
      </c>
      <c r="I176" s="14">
        <f>SUM(I177:I182)</f>
        <v>194</v>
      </c>
      <c r="J176" s="14">
        <f>+K176+L176</f>
        <v>2874</v>
      </c>
      <c r="K176" s="14">
        <f>SUM(K177:K182)</f>
        <v>2588</v>
      </c>
      <c r="L176" s="14">
        <f>SUM(L177:L182)</f>
        <v>286</v>
      </c>
      <c r="M176" s="14">
        <f>+N176+O176</f>
        <v>2895</v>
      </c>
      <c r="N176" s="14">
        <f>SUM(N177:N182)</f>
        <v>2754</v>
      </c>
      <c r="O176" s="14">
        <f>SUM(O177:O182)</f>
        <v>141</v>
      </c>
      <c r="P176" s="14">
        <f>+Q176+R176</f>
        <v>10401</v>
      </c>
      <c r="Q176" s="14">
        <f>SUM(Q177:Q182)</f>
        <v>9723</v>
      </c>
      <c r="R176" s="14">
        <f>SUM(R177:R182)</f>
        <v>678</v>
      </c>
    </row>
    <row r="177" spans="1:18" s="22" customFormat="1" x14ac:dyDescent="0.25">
      <c r="A177" s="21"/>
      <c r="B177" s="20"/>
      <c r="C177" s="19" t="s">
        <v>24</v>
      </c>
      <c r="D177" s="23">
        <f>+E177+F177</f>
        <v>489</v>
      </c>
      <c r="E177" s="23">
        <v>489</v>
      </c>
      <c r="F177" s="23">
        <v>0</v>
      </c>
      <c r="G177" s="23">
        <f>+H177+I177</f>
        <v>479</v>
      </c>
      <c r="H177" s="23">
        <v>478</v>
      </c>
      <c r="I177" s="23">
        <v>1</v>
      </c>
      <c r="J177" s="23">
        <f>+K177+L177</f>
        <v>526</v>
      </c>
      <c r="K177" s="23">
        <v>526</v>
      </c>
      <c r="L177" s="23">
        <v>0</v>
      </c>
      <c r="M177" s="23">
        <f>+N177+O177</f>
        <v>504</v>
      </c>
      <c r="N177" s="23">
        <v>503</v>
      </c>
      <c r="O177" s="23">
        <v>1</v>
      </c>
      <c r="P177" s="23">
        <f>+Q177+R177</f>
        <v>1998</v>
      </c>
      <c r="Q177" s="23">
        <f>+E177+H177+K177+N177</f>
        <v>1996</v>
      </c>
      <c r="R177" s="23">
        <f>+F177+I177+L177+O177</f>
        <v>2</v>
      </c>
    </row>
    <row r="178" spans="1:18" s="22" customFormat="1" x14ac:dyDescent="0.25">
      <c r="A178" s="21"/>
      <c r="B178" s="20"/>
      <c r="C178" s="19" t="s">
        <v>23</v>
      </c>
      <c r="D178" s="23">
        <f>+E178+F178</f>
        <v>302</v>
      </c>
      <c r="E178" s="23">
        <f>56+217+29</f>
        <v>302</v>
      </c>
      <c r="F178" s="23">
        <v>0</v>
      </c>
      <c r="G178" s="23">
        <f>+H178+I178</f>
        <v>354</v>
      </c>
      <c r="H178" s="23">
        <v>354</v>
      </c>
      <c r="I178" s="23">
        <v>0</v>
      </c>
      <c r="J178" s="23">
        <f>+K178+L178</f>
        <v>463</v>
      </c>
      <c r="K178" s="23">
        <v>463</v>
      </c>
      <c r="L178" s="23">
        <v>0</v>
      </c>
      <c r="M178" s="23">
        <f>+N178+O178</f>
        <v>443</v>
      </c>
      <c r="N178" s="23">
        <v>443</v>
      </c>
      <c r="O178" s="23">
        <v>0</v>
      </c>
      <c r="P178" s="23">
        <f>+Q178+R178</f>
        <v>1562</v>
      </c>
      <c r="Q178" s="23">
        <f>+E178+H178+K178+N178</f>
        <v>1562</v>
      </c>
      <c r="R178" s="23">
        <f>+F178+I178+L178+O178</f>
        <v>0</v>
      </c>
    </row>
    <row r="179" spans="1:18" s="22" customFormat="1" x14ac:dyDescent="0.25">
      <c r="A179" s="21"/>
      <c r="B179" s="20"/>
      <c r="C179" s="19" t="s">
        <v>22</v>
      </c>
      <c r="D179" s="23">
        <f>+E179+F179</f>
        <v>742</v>
      </c>
      <c r="E179" s="23">
        <v>742</v>
      </c>
      <c r="F179" s="23">
        <v>0</v>
      </c>
      <c r="G179" s="23">
        <f>+H179+I179</f>
        <v>838</v>
      </c>
      <c r="H179" s="23">
        <v>838</v>
      </c>
      <c r="I179" s="23">
        <v>0</v>
      </c>
      <c r="J179" s="23">
        <f>+K179+L179</f>
        <v>765</v>
      </c>
      <c r="K179" s="23">
        <v>765</v>
      </c>
      <c r="L179" s="23">
        <v>0</v>
      </c>
      <c r="M179" s="23">
        <f>+N179+O179</f>
        <v>828</v>
      </c>
      <c r="N179" s="23">
        <v>828</v>
      </c>
      <c r="O179" s="23">
        <v>0</v>
      </c>
      <c r="P179" s="23">
        <f>+Q179+R179</f>
        <v>3173</v>
      </c>
      <c r="Q179" s="23">
        <f>+E179+H179+K179+N179</f>
        <v>3173</v>
      </c>
      <c r="R179" s="23">
        <f>+F179+I179+L179+O179</f>
        <v>0</v>
      </c>
    </row>
    <row r="180" spans="1:18" s="22" customFormat="1" x14ac:dyDescent="0.25">
      <c r="A180" s="21"/>
      <c r="B180" s="20"/>
      <c r="C180" s="19" t="s">
        <v>21</v>
      </c>
      <c r="D180" s="23">
        <f>+E180+F180</f>
        <v>143</v>
      </c>
      <c r="E180" s="23">
        <v>143</v>
      </c>
      <c r="F180" s="23">
        <v>0</v>
      </c>
      <c r="G180" s="23">
        <f>+H180+I180</f>
        <v>218</v>
      </c>
      <c r="H180" s="23">
        <v>218</v>
      </c>
      <c r="I180" s="23">
        <v>0</v>
      </c>
      <c r="J180" s="23">
        <f>+K180+L180</f>
        <v>485</v>
      </c>
      <c r="K180" s="23">
        <v>485</v>
      </c>
      <c r="L180" s="23">
        <v>0</v>
      </c>
      <c r="M180" s="23">
        <f>+N180+O180</f>
        <v>493</v>
      </c>
      <c r="N180" s="23">
        <v>493</v>
      </c>
      <c r="O180" s="23">
        <v>0</v>
      </c>
      <c r="P180" s="23">
        <f>+Q180+R180</f>
        <v>1339</v>
      </c>
      <c r="Q180" s="23">
        <f>+E180+H180+K180+N180</f>
        <v>1339</v>
      </c>
      <c r="R180" s="23">
        <f>+F180+I180+L180+O180</f>
        <v>0</v>
      </c>
    </row>
    <row r="181" spans="1:18" s="22" customFormat="1" x14ac:dyDescent="0.25">
      <c r="A181" s="21"/>
      <c r="B181" s="20"/>
      <c r="C181" s="24" t="s">
        <v>3</v>
      </c>
      <c r="D181" s="23">
        <f>+E181+F181</f>
        <v>331</v>
      </c>
      <c r="E181" s="23">
        <v>331</v>
      </c>
      <c r="F181" s="23">
        <v>0</v>
      </c>
      <c r="G181" s="23">
        <f>+H181+I181</f>
        <v>185</v>
      </c>
      <c r="H181" s="23">
        <v>181</v>
      </c>
      <c r="I181" s="23">
        <v>4</v>
      </c>
      <c r="J181" s="23">
        <f>+K181+L181</f>
        <v>236</v>
      </c>
      <c r="K181" s="23">
        <v>236</v>
      </c>
      <c r="L181" s="23">
        <v>0</v>
      </c>
      <c r="M181" s="23">
        <f>+N181+O181</f>
        <v>272</v>
      </c>
      <c r="N181" s="23">
        <v>272</v>
      </c>
      <c r="O181" s="23">
        <v>0</v>
      </c>
      <c r="P181" s="23">
        <f>+Q181+R181</f>
        <v>1024</v>
      </c>
      <c r="Q181" s="23">
        <f>+E181+H181+K181+N181</f>
        <v>1020</v>
      </c>
      <c r="R181" s="23">
        <f>+F181+I181+L181+O181</f>
        <v>4</v>
      </c>
    </row>
    <row r="182" spans="1:18" s="22" customFormat="1" x14ac:dyDescent="0.25">
      <c r="A182" s="21"/>
      <c r="B182" s="20"/>
      <c r="C182" s="24" t="s">
        <v>2</v>
      </c>
      <c r="D182" s="23">
        <f>+E182+F182</f>
        <v>203</v>
      </c>
      <c r="E182" s="23">
        <v>146</v>
      </c>
      <c r="F182" s="23">
        <v>57</v>
      </c>
      <c r="G182" s="23">
        <f>+H182+I182</f>
        <v>348</v>
      </c>
      <c r="H182" s="23">
        <v>159</v>
      </c>
      <c r="I182" s="23">
        <v>189</v>
      </c>
      <c r="J182" s="23">
        <f>+K182+L182</f>
        <v>399</v>
      </c>
      <c r="K182" s="23">
        <v>113</v>
      </c>
      <c r="L182" s="23">
        <v>286</v>
      </c>
      <c r="M182" s="23">
        <f>+N182+O182</f>
        <v>355</v>
      </c>
      <c r="N182" s="23">
        <v>215</v>
      </c>
      <c r="O182" s="23">
        <v>140</v>
      </c>
      <c r="P182" s="23">
        <f>+Q182+R182</f>
        <v>1305</v>
      </c>
      <c r="Q182" s="23">
        <f>+E182+H182+K182+N182</f>
        <v>633</v>
      </c>
      <c r="R182" s="23">
        <f>+F182+I182+L182+O182</f>
        <v>672</v>
      </c>
    </row>
    <row r="183" spans="1:18" s="22" customFormat="1" x14ac:dyDescent="0.25">
      <c r="A183" s="21"/>
      <c r="B183" s="20"/>
      <c r="C183" s="19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18" s="25" customFormat="1" ht="16.5" customHeight="1" x14ac:dyDescent="0.25">
      <c r="A184" s="21" t="s">
        <v>20</v>
      </c>
      <c r="B184" s="16"/>
      <c r="C184" s="15"/>
      <c r="D184" s="18">
        <f>+E184+F184</f>
        <v>12124</v>
      </c>
      <c r="E184" s="18">
        <f>+E186+E192+E197+E203+E209</f>
        <v>11620</v>
      </c>
      <c r="F184" s="18">
        <f>+F186+F192+F197+F203+F209</f>
        <v>504</v>
      </c>
      <c r="G184" s="18">
        <f>+H184+I184</f>
        <v>12787</v>
      </c>
      <c r="H184" s="18">
        <f>+H186+H192+H197+H203+H209</f>
        <v>12252</v>
      </c>
      <c r="I184" s="18">
        <f>+I186+I192+I197+I203+I209</f>
        <v>535</v>
      </c>
      <c r="J184" s="18">
        <f>+K184+L184</f>
        <v>13058</v>
      </c>
      <c r="K184" s="18">
        <f>+K186+K192+K197+K203+K209</f>
        <v>12521</v>
      </c>
      <c r="L184" s="18">
        <f>+L186+L192+L197+L203+L209</f>
        <v>537</v>
      </c>
      <c r="M184" s="18">
        <f>+N184+O184</f>
        <v>13942</v>
      </c>
      <c r="N184" s="18">
        <f>+N186+N192+N197+N203+N209</f>
        <v>13406</v>
      </c>
      <c r="O184" s="18">
        <f>+O186+O192+O197+O203+O209</f>
        <v>536</v>
      </c>
      <c r="P184" s="18">
        <f>+Q184+R184</f>
        <v>51911</v>
      </c>
      <c r="Q184" s="18">
        <f>+Q186+Q192+Q197+Q203+Q209</f>
        <v>49799</v>
      </c>
      <c r="R184" s="18">
        <f>+R186+R192+R197+R203+R209</f>
        <v>2112</v>
      </c>
    </row>
    <row r="185" spans="1:18" s="22" customFormat="1" x14ac:dyDescent="0.25">
      <c r="A185" s="21"/>
      <c r="B185" s="20"/>
      <c r="C185" s="19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s="25" customFormat="1" x14ac:dyDescent="0.25">
      <c r="A186" s="21"/>
      <c r="B186" s="26" t="s">
        <v>19</v>
      </c>
      <c r="C186" s="15"/>
      <c r="D186" s="14">
        <f>+E186+F186</f>
        <v>54</v>
      </c>
      <c r="E186" s="14">
        <f>SUM(E187:E190)</f>
        <v>54</v>
      </c>
      <c r="F186" s="14">
        <f>SUM(F187:F190)</f>
        <v>0</v>
      </c>
      <c r="G186" s="14">
        <f>+H186+I186</f>
        <v>49</v>
      </c>
      <c r="H186" s="14">
        <f>SUM(H187:H190)</f>
        <v>49</v>
      </c>
      <c r="I186" s="14">
        <f>SUM(I187:I190)</f>
        <v>0</v>
      </c>
      <c r="J186" s="14">
        <f>+K186+L186</f>
        <v>32</v>
      </c>
      <c r="K186" s="14">
        <f>SUM(K187:K190)</f>
        <v>32</v>
      </c>
      <c r="L186" s="14">
        <f>SUM(L187:L190)</f>
        <v>0</v>
      </c>
      <c r="M186" s="14">
        <f>+N186+O186</f>
        <v>22</v>
      </c>
      <c r="N186" s="14">
        <f>SUM(N187:N190)</f>
        <v>22</v>
      </c>
      <c r="O186" s="14">
        <f>SUM(O187:O190)</f>
        <v>0</v>
      </c>
      <c r="P186" s="14">
        <f>+Q186+R186</f>
        <v>157</v>
      </c>
      <c r="Q186" s="14">
        <f>SUM(Q187:Q190)</f>
        <v>157</v>
      </c>
      <c r="R186" s="14">
        <f>SUM(R187:R190)</f>
        <v>0</v>
      </c>
    </row>
    <row r="187" spans="1:18" s="22" customFormat="1" x14ac:dyDescent="0.25">
      <c r="A187" s="21"/>
      <c r="B187" s="20"/>
      <c r="C187" s="19" t="s">
        <v>18</v>
      </c>
      <c r="D187" s="23">
        <f>+E187+F187</f>
        <v>5</v>
      </c>
      <c r="E187" s="23">
        <v>5</v>
      </c>
      <c r="F187" s="23">
        <v>0</v>
      </c>
      <c r="G187" s="23">
        <f>+H187+I187</f>
        <v>4</v>
      </c>
      <c r="H187" s="23">
        <v>4</v>
      </c>
      <c r="I187" s="23">
        <v>0</v>
      </c>
      <c r="J187" s="23">
        <f>+K187+L187</f>
        <v>0</v>
      </c>
      <c r="K187" s="23">
        <v>0</v>
      </c>
      <c r="L187" s="23">
        <v>0</v>
      </c>
      <c r="M187" s="23">
        <f>+N187+O187</f>
        <v>3</v>
      </c>
      <c r="N187" s="23">
        <v>3</v>
      </c>
      <c r="O187" s="23">
        <v>0</v>
      </c>
      <c r="P187" s="23">
        <f>+Q187+R187</f>
        <v>12</v>
      </c>
      <c r="Q187" s="23">
        <f>+E187+H187+K187+N187</f>
        <v>12</v>
      </c>
      <c r="R187" s="23">
        <f>+F187+I187+L187+O187</f>
        <v>0</v>
      </c>
    </row>
    <row r="188" spans="1:18" s="22" customFormat="1" x14ac:dyDescent="0.25">
      <c r="A188" s="21"/>
      <c r="B188" s="20"/>
      <c r="C188" s="19" t="s">
        <v>17</v>
      </c>
      <c r="D188" s="23">
        <f>+E188+F188</f>
        <v>49</v>
      </c>
      <c r="E188" s="23">
        <v>49</v>
      </c>
      <c r="F188" s="23">
        <v>0</v>
      </c>
      <c r="G188" s="23">
        <f>+H188+I188</f>
        <v>45</v>
      </c>
      <c r="H188" s="23">
        <v>45</v>
      </c>
      <c r="I188" s="23">
        <v>0</v>
      </c>
      <c r="J188" s="23">
        <f>+K188+L188</f>
        <v>32</v>
      </c>
      <c r="K188" s="23">
        <v>32</v>
      </c>
      <c r="L188" s="23">
        <v>0</v>
      </c>
      <c r="M188" s="23">
        <f>+N188+O188</f>
        <v>19</v>
      </c>
      <c r="N188" s="23">
        <v>19</v>
      </c>
      <c r="O188" s="23">
        <v>0</v>
      </c>
      <c r="P188" s="23">
        <f>+Q188+R188</f>
        <v>145</v>
      </c>
      <c r="Q188" s="23">
        <f>+E188+H188+K188+N188</f>
        <v>145</v>
      </c>
      <c r="R188" s="23">
        <f>+F188+I188+L188+O188</f>
        <v>0</v>
      </c>
    </row>
    <row r="189" spans="1:18" s="22" customFormat="1" x14ac:dyDescent="0.25">
      <c r="A189" s="21"/>
      <c r="B189" s="20"/>
      <c r="C189" s="24" t="s">
        <v>3</v>
      </c>
      <c r="D189" s="23">
        <f>+E189+F189</f>
        <v>0</v>
      </c>
      <c r="E189" s="23">
        <v>0</v>
      </c>
      <c r="F189" s="23">
        <v>0</v>
      </c>
      <c r="G189" s="23">
        <f>+H189+I189</f>
        <v>0</v>
      </c>
      <c r="H189" s="23">
        <v>0</v>
      </c>
      <c r="I189" s="23">
        <v>0</v>
      </c>
      <c r="J189" s="23">
        <f>+K189+L189</f>
        <v>0</v>
      </c>
      <c r="K189" s="23">
        <v>0</v>
      </c>
      <c r="L189" s="23">
        <v>0</v>
      </c>
      <c r="M189" s="23">
        <f>+N189+O189</f>
        <v>0</v>
      </c>
      <c r="N189" s="23">
        <v>0</v>
      </c>
      <c r="O189" s="23">
        <v>0</v>
      </c>
      <c r="P189" s="23">
        <f>+Q189+R189</f>
        <v>0</v>
      </c>
      <c r="Q189" s="23">
        <f>+E189+H189+K189+N189</f>
        <v>0</v>
      </c>
      <c r="R189" s="23">
        <f>+F189+I189+L189+O189</f>
        <v>0</v>
      </c>
    </row>
    <row r="190" spans="1:18" s="22" customFormat="1" x14ac:dyDescent="0.25">
      <c r="A190" s="21"/>
      <c r="B190" s="20"/>
      <c r="C190" s="24" t="s">
        <v>2</v>
      </c>
      <c r="D190" s="23">
        <f>+E190+F190</f>
        <v>0</v>
      </c>
      <c r="E190" s="23">
        <v>0</v>
      </c>
      <c r="F190" s="23">
        <v>0</v>
      </c>
      <c r="G190" s="23">
        <f>+H190+I190</f>
        <v>0</v>
      </c>
      <c r="H190" s="23">
        <v>0</v>
      </c>
      <c r="I190" s="23">
        <v>0</v>
      </c>
      <c r="J190" s="23">
        <f>+K190+L190</f>
        <v>0</v>
      </c>
      <c r="K190" s="23">
        <v>0</v>
      </c>
      <c r="L190" s="23">
        <v>0</v>
      </c>
      <c r="M190" s="23">
        <f>+N190+O190</f>
        <v>0</v>
      </c>
      <c r="N190" s="23">
        <v>0</v>
      </c>
      <c r="O190" s="23">
        <v>0</v>
      </c>
      <c r="P190" s="23">
        <f>+Q190+R190</f>
        <v>0</v>
      </c>
      <c r="Q190" s="23">
        <f>+E190+H190+K190+N190</f>
        <v>0</v>
      </c>
      <c r="R190" s="23">
        <f>+F190+I190+L190+O190</f>
        <v>0</v>
      </c>
    </row>
    <row r="191" spans="1:18" s="22" customFormat="1" x14ac:dyDescent="0.25">
      <c r="A191" s="21"/>
      <c r="B191" s="20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spans="1:18" s="25" customFormat="1" x14ac:dyDescent="0.25">
      <c r="A192" s="21"/>
      <c r="B192" s="26" t="s">
        <v>16</v>
      </c>
      <c r="C192" s="15"/>
      <c r="D192" s="14">
        <f>+E192+F192</f>
        <v>727</v>
      </c>
      <c r="E192" s="18">
        <f>SUM(E193:E195)</f>
        <v>720</v>
      </c>
      <c r="F192" s="18">
        <f>SUM(F193:F195)</f>
        <v>7</v>
      </c>
      <c r="G192" s="14">
        <f>+H192+I192</f>
        <v>813</v>
      </c>
      <c r="H192" s="18">
        <f>SUM(H193:H195)</f>
        <v>806</v>
      </c>
      <c r="I192" s="18">
        <f>SUM(I193:I195)</f>
        <v>7</v>
      </c>
      <c r="J192" s="14">
        <f>+K192+L192</f>
        <v>836</v>
      </c>
      <c r="K192" s="18">
        <f>SUM(K193:K195)</f>
        <v>827</v>
      </c>
      <c r="L192" s="18">
        <f>SUM(L193:L195)</f>
        <v>9</v>
      </c>
      <c r="M192" s="14">
        <f>+N192+O192</f>
        <v>900</v>
      </c>
      <c r="N192" s="18">
        <f>SUM(N193:N195)</f>
        <v>891</v>
      </c>
      <c r="O192" s="18">
        <f>SUM(O193:O195)</f>
        <v>9</v>
      </c>
      <c r="P192" s="14">
        <f>+Q192+R192</f>
        <v>3276</v>
      </c>
      <c r="Q192" s="18">
        <f>SUM(Q193:Q195)</f>
        <v>3244</v>
      </c>
      <c r="R192" s="18">
        <f>SUM(R193:R195)</f>
        <v>32</v>
      </c>
    </row>
    <row r="193" spans="1:18" s="22" customFormat="1" x14ac:dyDescent="0.25">
      <c r="A193" s="21"/>
      <c r="B193" s="20"/>
      <c r="C193" s="19" t="s">
        <v>15</v>
      </c>
      <c r="D193" s="23">
        <f>+E193+F193</f>
        <v>603</v>
      </c>
      <c r="E193" s="23">
        <v>603</v>
      </c>
      <c r="F193" s="23">
        <v>0</v>
      </c>
      <c r="G193" s="23">
        <f>+H193+I193</f>
        <v>660</v>
      </c>
      <c r="H193" s="23">
        <v>660</v>
      </c>
      <c r="I193" s="23">
        <v>0</v>
      </c>
      <c r="J193" s="23">
        <f>+K193+L193</f>
        <v>685</v>
      </c>
      <c r="K193" s="23">
        <v>685</v>
      </c>
      <c r="L193" s="23">
        <v>0</v>
      </c>
      <c r="M193" s="23">
        <f>+N193+O193</f>
        <v>725</v>
      </c>
      <c r="N193" s="23">
        <v>724</v>
      </c>
      <c r="O193" s="23">
        <v>1</v>
      </c>
      <c r="P193" s="23">
        <f>+Q193+R193</f>
        <v>2673</v>
      </c>
      <c r="Q193" s="23">
        <f>+E193+H193+K193+N193</f>
        <v>2672</v>
      </c>
      <c r="R193" s="23">
        <f>+F193+I193+L193+O193</f>
        <v>1</v>
      </c>
    </row>
    <row r="194" spans="1:18" s="22" customFormat="1" x14ac:dyDescent="0.25">
      <c r="A194" s="21"/>
      <c r="B194" s="20"/>
      <c r="C194" s="24" t="s">
        <v>3</v>
      </c>
      <c r="D194" s="23">
        <f>+E194+F194</f>
        <v>58</v>
      </c>
      <c r="E194" s="23">
        <v>58</v>
      </c>
      <c r="F194" s="23">
        <v>0</v>
      </c>
      <c r="G194" s="23">
        <f>+H194+I194</f>
        <v>98</v>
      </c>
      <c r="H194" s="23">
        <v>98</v>
      </c>
      <c r="I194" s="23">
        <v>0</v>
      </c>
      <c r="J194" s="23">
        <f>+K194+L194</f>
        <v>93</v>
      </c>
      <c r="K194" s="23">
        <v>93</v>
      </c>
      <c r="L194" s="23">
        <v>0</v>
      </c>
      <c r="M194" s="23">
        <f>+N194+O194</f>
        <v>114</v>
      </c>
      <c r="N194" s="23">
        <v>114</v>
      </c>
      <c r="O194" s="23">
        <v>0</v>
      </c>
      <c r="P194" s="23">
        <f>+Q194+R194</f>
        <v>363</v>
      </c>
      <c r="Q194" s="23">
        <f>+E194+H194+K194+N194</f>
        <v>363</v>
      </c>
      <c r="R194" s="23">
        <f>+F194+I194+L194+O194</f>
        <v>0</v>
      </c>
    </row>
    <row r="195" spans="1:18" s="22" customFormat="1" x14ac:dyDescent="0.25">
      <c r="A195" s="21"/>
      <c r="B195" s="20"/>
      <c r="C195" s="24" t="s">
        <v>2</v>
      </c>
      <c r="D195" s="23">
        <f>+E195+F195</f>
        <v>66</v>
      </c>
      <c r="E195" s="23">
        <v>59</v>
      </c>
      <c r="F195" s="23">
        <v>7</v>
      </c>
      <c r="G195" s="23">
        <f>+H195+I195</f>
        <v>55</v>
      </c>
      <c r="H195" s="23">
        <v>48</v>
      </c>
      <c r="I195" s="23">
        <v>7</v>
      </c>
      <c r="J195" s="23">
        <f>+K195+L195</f>
        <v>58</v>
      </c>
      <c r="K195" s="23">
        <v>49</v>
      </c>
      <c r="L195" s="23">
        <v>9</v>
      </c>
      <c r="M195" s="23">
        <f>+N195+O195</f>
        <v>61</v>
      </c>
      <c r="N195" s="23">
        <v>53</v>
      </c>
      <c r="O195" s="23">
        <v>8</v>
      </c>
      <c r="P195" s="23">
        <f>+Q195+R195</f>
        <v>240</v>
      </c>
      <c r="Q195" s="23">
        <f>+E195+H195+K195+N195</f>
        <v>209</v>
      </c>
      <c r="R195" s="23">
        <f>+F195+I195+L195+O195</f>
        <v>31</v>
      </c>
    </row>
    <row r="196" spans="1:18" s="22" customFormat="1" x14ac:dyDescent="0.25">
      <c r="A196" s="21"/>
      <c r="B196" s="20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1:18" s="25" customFormat="1" x14ac:dyDescent="0.25">
      <c r="A197" s="21"/>
      <c r="B197" s="26" t="s">
        <v>14</v>
      </c>
      <c r="C197" s="15"/>
      <c r="D197" s="14">
        <f>+E197+F197</f>
        <v>7450</v>
      </c>
      <c r="E197" s="14">
        <f>SUM(E198:E201)</f>
        <v>7060</v>
      </c>
      <c r="F197" s="14">
        <f>SUM(F198:F201)</f>
        <v>390</v>
      </c>
      <c r="G197" s="14">
        <f>+H197+I197</f>
        <v>7755</v>
      </c>
      <c r="H197" s="14">
        <f>SUM(H198:H201)</f>
        <v>7350</v>
      </c>
      <c r="I197" s="14">
        <f>SUM(I198:I201)</f>
        <v>405</v>
      </c>
      <c r="J197" s="14">
        <f>+K197+L197</f>
        <v>8169</v>
      </c>
      <c r="K197" s="14">
        <f>SUM(K198:K201)</f>
        <v>7771</v>
      </c>
      <c r="L197" s="14">
        <f>SUM(L198:L201)</f>
        <v>398</v>
      </c>
      <c r="M197" s="14">
        <f>+N197+O197</f>
        <v>8689</v>
      </c>
      <c r="N197" s="14">
        <f>SUM(N198:N201)</f>
        <v>8295</v>
      </c>
      <c r="O197" s="14">
        <f>SUM(O198:O201)</f>
        <v>394</v>
      </c>
      <c r="P197" s="14">
        <f>+Q197+R197</f>
        <v>32063</v>
      </c>
      <c r="Q197" s="14">
        <f>SUM(Q198:Q201)</f>
        <v>30476</v>
      </c>
      <c r="R197" s="14">
        <f>SUM(R198:R201)</f>
        <v>1587</v>
      </c>
    </row>
    <row r="198" spans="1:18" s="22" customFormat="1" x14ac:dyDescent="0.25">
      <c r="A198" s="21"/>
      <c r="B198" s="20"/>
      <c r="C198" s="19" t="s">
        <v>13</v>
      </c>
      <c r="D198" s="23">
        <f>+E198+F198</f>
        <v>221</v>
      </c>
      <c r="E198" s="23">
        <v>135</v>
      </c>
      <c r="F198" s="23">
        <v>86</v>
      </c>
      <c r="G198" s="23">
        <f>+H198+I198</f>
        <v>243</v>
      </c>
      <c r="H198" s="23">
        <v>139</v>
      </c>
      <c r="I198" s="23">
        <v>104</v>
      </c>
      <c r="J198" s="23">
        <f>+K198+L198</f>
        <v>279</v>
      </c>
      <c r="K198" s="23">
        <v>175</v>
      </c>
      <c r="L198" s="23">
        <v>104</v>
      </c>
      <c r="M198" s="23">
        <f>+N198+O198</f>
        <v>234</v>
      </c>
      <c r="N198" s="23">
        <v>148</v>
      </c>
      <c r="O198" s="23">
        <v>86</v>
      </c>
      <c r="P198" s="23">
        <f>+Q198+R198</f>
        <v>977</v>
      </c>
      <c r="Q198" s="23">
        <f>+E198+H198+K198+N198</f>
        <v>597</v>
      </c>
      <c r="R198" s="23">
        <f>+F198+I198+L198+O198</f>
        <v>380</v>
      </c>
    </row>
    <row r="199" spans="1:18" s="22" customFormat="1" x14ac:dyDescent="0.25">
      <c r="A199" s="21"/>
      <c r="B199" s="20"/>
      <c r="C199" s="19" t="s">
        <v>12</v>
      </c>
      <c r="D199" s="23">
        <f>+E199+F199</f>
        <v>25</v>
      </c>
      <c r="E199" s="23">
        <v>25</v>
      </c>
      <c r="F199" s="23">
        <v>0</v>
      </c>
      <c r="G199" s="23">
        <f>+H199+I199</f>
        <v>37</v>
      </c>
      <c r="H199" s="23">
        <v>33</v>
      </c>
      <c r="I199" s="23">
        <v>4</v>
      </c>
      <c r="J199" s="23">
        <f>+K199+L199</f>
        <v>40</v>
      </c>
      <c r="K199" s="23">
        <v>38</v>
      </c>
      <c r="L199" s="23">
        <v>2</v>
      </c>
      <c r="M199" s="23">
        <f>+N199+O199</f>
        <v>25</v>
      </c>
      <c r="N199" s="23">
        <v>24</v>
      </c>
      <c r="O199" s="23">
        <v>1</v>
      </c>
      <c r="P199" s="23">
        <f>+Q199+R199</f>
        <v>127</v>
      </c>
      <c r="Q199" s="23">
        <f>+E199+H199+K199+N199</f>
        <v>120</v>
      </c>
      <c r="R199" s="23">
        <f>+F199+I199+L199+O199</f>
        <v>7</v>
      </c>
    </row>
    <row r="200" spans="1:18" s="22" customFormat="1" x14ac:dyDescent="0.25">
      <c r="A200" s="21"/>
      <c r="B200" s="20"/>
      <c r="C200" s="24" t="s">
        <v>3</v>
      </c>
      <c r="D200" s="23">
        <f>+E200+F200</f>
        <v>6716</v>
      </c>
      <c r="E200" s="23">
        <v>6716</v>
      </c>
      <c r="F200" s="23">
        <v>0</v>
      </c>
      <c r="G200" s="23">
        <f>+H200+I200</f>
        <v>6981</v>
      </c>
      <c r="H200" s="23">
        <v>6981</v>
      </c>
      <c r="I200" s="23">
        <v>0</v>
      </c>
      <c r="J200" s="23">
        <f>+K200+L200</f>
        <v>7368</v>
      </c>
      <c r="K200" s="23">
        <v>7368</v>
      </c>
      <c r="L200" s="23">
        <v>0</v>
      </c>
      <c r="M200" s="23">
        <f>+N200+O200</f>
        <v>7911</v>
      </c>
      <c r="N200" s="23">
        <v>7911</v>
      </c>
      <c r="O200" s="23">
        <v>0</v>
      </c>
      <c r="P200" s="23">
        <f>+Q200+R200</f>
        <v>28976</v>
      </c>
      <c r="Q200" s="23">
        <f>+E200+H200+K200+N200</f>
        <v>28976</v>
      </c>
      <c r="R200" s="23">
        <f>+F200+I200+L200+O200</f>
        <v>0</v>
      </c>
    </row>
    <row r="201" spans="1:18" s="22" customFormat="1" x14ac:dyDescent="0.25">
      <c r="A201" s="21"/>
      <c r="B201" s="20"/>
      <c r="C201" s="24" t="s">
        <v>2</v>
      </c>
      <c r="D201" s="23">
        <f>+E201+F201</f>
        <v>488</v>
      </c>
      <c r="E201" s="23">
        <v>184</v>
      </c>
      <c r="F201" s="23">
        <v>304</v>
      </c>
      <c r="G201" s="23">
        <f>+H201+I201</f>
        <v>494</v>
      </c>
      <c r="H201" s="23">
        <v>197</v>
      </c>
      <c r="I201" s="23">
        <v>297</v>
      </c>
      <c r="J201" s="23">
        <f>+K201+L201</f>
        <v>482</v>
      </c>
      <c r="K201" s="23">
        <v>190</v>
      </c>
      <c r="L201" s="23">
        <v>292</v>
      </c>
      <c r="M201" s="23">
        <f>+N201+O201</f>
        <v>519</v>
      </c>
      <c r="N201" s="23">
        <v>212</v>
      </c>
      <c r="O201" s="23">
        <v>307</v>
      </c>
      <c r="P201" s="23">
        <f>+Q201+R201</f>
        <v>1983</v>
      </c>
      <c r="Q201" s="23">
        <f>+E201+H201+K201+N201</f>
        <v>783</v>
      </c>
      <c r="R201" s="23">
        <f>+F201+I201+L201+O201</f>
        <v>1200</v>
      </c>
    </row>
    <row r="202" spans="1:18" s="22" customFormat="1" x14ac:dyDescent="0.25">
      <c r="A202" s="21"/>
      <c r="B202" s="20"/>
      <c r="C202" s="19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1:18" s="25" customFormat="1" x14ac:dyDescent="0.25">
      <c r="A203" s="21"/>
      <c r="B203" s="26" t="s">
        <v>11</v>
      </c>
      <c r="C203" s="15"/>
      <c r="D203" s="14">
        <f>+E203+F203</f>
        <v>305</v>
      </c>
      <c r="E203" s="14">
        <f>SUM(E204:E207)</f>
        <v>218</v>
      </c>
      <c r="F203" s="14">
        <f>SUM(F204:F207)</f>
        <v>87</v>
      </c>
      <c r="G203" s="14">
        <f>+H203+I203</f>
        <v>324</v>
      </c>
      <c r="H203" s="14">
        <f>SUM(H204:H207)</f>
        <v>220</v>
      </c>
      <c r="I203" s="14">
        <f>SUM(I204:I207)</f>
        <v>104</v>
      </c>
      <c r="J203" s="14">
        <f>+K203+L203</f>
        <v>329</v>
      </c>
      <c r="K203" s="14">
        <f>SUM(K204:K207)</f>
        <v>222</v>
      </c>
      <c r="L203" s="14">
        <f>SUM(L204:L207)</f>
        <v>107</v>
      </c>
      <c r="M203" s="14">
        <f>+N203+O203</f>
        <v>348</v>
      </c>
      <c r="N203" s="14">
        <f>SUM(N204:N207)</f>
        <v>245</v>
      </c>
      <c r="O203" s="14">
        <f>SUM(O204:O207)</f>
        <v>103</v>
      </c>
      <c r="P203" s="14">
        <f>+Q203+R203</f>
        <v>1306</v>
      </c>
      <c r="Q203" s="14">
        <f>SUM(Q204:Q207)</f>
        <v>905</v>
      </c>
      <c r="R203" s="14">
        <f>SUM(R204:R207)</f>
        <v>401</v>
      </c>
    </row>
    <row r="204" spans="1:18" s="22" customFormat="1" x14ac:dyDescent="0.25">
      <c r="A204" s="21"/>
      <c r="B204" s="20"/>
      <c r="C204" s="19" t="s">
        <v>10</v>
      </c>
      <c r="D204" s="23">
        <f>+E204+F204</f>
        <v>219</v>
      </c>
      <c r="E204" s="23">
        <v>143</v>
      </c>
      <c r="F204" s="23">
        <v>76</v>
      </c>
      <c r="G204" s="23">
        <f>+H204+I204</f>
        <v>232</v>
      </c>
      <c r="H204" s="23">
        <v>149</v>
      </c>
      <c r="I204" s="23">
        <v>83</v>
      </c>
      <c r="J204" s="23">
        <f>+K204+L204</f>
        <v>244</v>
      </c>
      <c r="K204" s="23">
        <v>156</v>
      </c>
      <c r="L204" s="23">
        <v>88</v>
      </c>
      <c r="M204" s="23">
        <f>+N204+O204</f>
        <v>252</v>
      </c>
      <c r="N204" s="23">
        <v>164</v>
      </c>
      <c r="O204" s="23">
        <v>88</v>
      </c>
      <c r="P204" s="23">
        <f>+Q204+R204</f>
        <v>947</v>
      </c>
      <c r="Q204" s="23">
        <f>+E204+H204+K204+N204</f>
        <v>612</v>
      </c>
      <c r="R204" s="23">
        <f>+F204+I204+L204+O204</f>
        <v>335</v>
      </c>
    </row>
    <row r="205" spans="1:18" s="22" customFormat="1" x14ac:dyDescent="0.25">
      <c r="A205" s="21"/>
      <c r="B205" s="20"/>
      <c r="C205" s="19" t="s">
        <v>9</v>
      </c>
      <c r="D205" s="23">
        <f>+E205+F205</f>
        <v>14</v>
      </c>
      <c r="E205" s="23">
        <v>14</v>
      </c>
      <c r="F205" s="23">
        <v>0</v>
      </c>
      <c r="G205" s="23">
        <f>+H205+I205</f>
        <v>0</v>
      </c>
      <c r="H205" s="23">
        <v>0</v>
      </c>
      <c r="I205" s="23">
        <v>0</v>
      </c>
      <c r="J205" s="23">
        <f>+K205+L205</f>
        <v>0</v>
      </c>
      <c r="K205" s="23">
        <v>0</v>
      </c>
      <c r="L205" s="23">
        <v>0</v>
      </c>
      <c r="M205" s="23">
        <f>+N205+O205</f>
        <v>0</v>
      </c>
      <c r="N205" s="23">
        <v>0</v>
      </c>
      <c r="O205" s="23">
        <v>0</v>
      </c>
      <c r="P205" s="23">
        <f>+Q205+R205</f>
        <v>14</v>
      </c>
      <c r="Q205" s="23">
        <f>+E205+H205+K205+N205</f>
        <v>14</v>
      </c>
      <c r="R205" s="23">
        <f>+F205+I205+L205+O205</f>
        <v>0</v>
      </c>
    </row>
    <row r="206" spans="1:18" s="22" customFormat="1" x14ac:dyDescent="0.25">
      <c r="A206" s="21"/>
      <c r="B206" s="20"/>
      <c r="C206" s="24" t="s">
        <v>3</v>
      </c>
      <c r="D206" s="23">
        <f>+E206+F206</f>
        <v>0</v>
      </c>
      <c r="E206" s="23">
        <v>0</v>
      </c>
      <c r="F206" s="23">
        <v>0</v>
      </c>
      <c r="G206" s="23">
        <f>+H206+I206</f>
        <v>0</v>
      </c>
      <c r="H206" s="23">
        <v>0</v>
      </c>
      <c r="I206" s="23">
        <v>0</v>
      </c>
      <c r="J206" s="23">
        <f>+K206+L206</f>
        <v>0</v>
      </c>
      <c r="K206" s="23">
        <v>0</v>
      </c>
      <c r="L206" s="23">
        <v>0</v>
      </c>
      <c r="M206" s="23">
        <f>+N206+O206</f>
        <v>0</v>
      </c>
      <c r="N206" s="23">
        <v>0</v>
      </c>
      <c r="O206" s="23">
        <v>0</v>
      </c>
      <c r="P206" s="23">
        <f>+Q206+R206</f>
        <v>0</v>
      </c>
      <c r="Q206" s="23">
        <f>+E206+H206+K206+N206</f>
        <v>0</v>
      </c>
      <c r="R206" s="23">
        <f>+F206+I206+L206+O206</f>
        <v>0</v>
      </c>
    </row>
    <row r="207" spans="1:18" s="22" customFormat="1" x14ac:dyDescent="0.25">
      <c r="A207" s="21"/>
      <c r="B207" s="20"/>
      <c r="C207" s="24" t="s">
        <v>2</v>
      </c>
      <c r="D207" s="23">
        <f>+E207+F207</f>
        <v>72</v>
      </c>
      <c r="E207" s="23">
        <v>61</v>
      </c>
      <c r="F207" s="23">
        <v>11</v>
      </c>
      <c r="G207" s="23">
        <f>+H207+I207</f>
        <v>92</v>
      </c>
      <c r="H207" s="23">
        <v>71</v>
      </c>
      <c r="I207" s="23">
        <v>21</v>
      </c>
      <c r="J207" s="23">
        <f>+K207+L207</f>
        <v>85</v>
      </c>
      <c r="K207" s="23">
        <v>66</v>
      </c>
      <c r="L207" s="23">
        <v>19</v>
      </c>
      <c r="M207" s="23">
        <f>+N207+O207</f>
        <v>96</v>
      </c>
      <c r="N207" s="23">
        <v>81</v>
      </c>
      <c r="O207" s="23">
        <v>15</v>
      </c>
      <c r="P207" s="23">
        <f>+Q207+R207</f>
        <v>345</v>
      </c>
      <c r="Q207" s="23">
        <f>+E207+H207+K207+N207</f>
        <v>279</v>
      </c>
      <c r="R207" s="23">
        <f>+F207+I207+L207+O207</f>
        <v>66</v>
      </c>
    </row>
    <row r="208" spans="1:18" s="22" customFormat="1" x14ac:dyDescent="0.25">
      <c r="A208" s="21"/>
      <c r="B208" s="20"/>
      <c r="C208" s="19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1:18" s="25" customFormat="1" x14ac:dyDescent="0.25">
      <c r="A209" s="21"/>
      <c r="B209" s="26" t="s">
        <v>8</v>
      </c>
      <c r="C209" s="15"/>
      <c r="D209" s="14">
        <f>+E209+F209</f>
        <v>3588</v>
      </c>
      <c r="E209" s="14">
        <f>SUM(E210:E215)</f>
        <v>3568</v>
      </c>
      <c r="F209" s="14">
        <f>SUM(F210:F215)</f>
        <v>20</v>
      </c>
      <c r="G209" s="14">
        <f>+H209+I209</f>
        <v>3846</v>
      </c>
      <c r="H209" s="14">
        <f>SUM(H210:H215)</f>
        <v>3827</v>
      </c>
      <c r="I209" s="14">
        <f>SUM(I210:I215)</f>
        <v>19</v>
      </c>
      <c r="J209" s="14">
        <f>+K209+L209</f>
        <v>3692</v>
      </c>
      <c r="K209" s="14">
        <f>SUM(K210:K215)</f>
        <v>3669</v>
      </c>
      <c r="L209" s="14">
        <f>SUM(L210:L215)</f>
        <v>23</v>
      </c>
      <c r="M209" s="14">
        <f>+N209+O209</f>
        <v>3983</v>
      </c>
      <c r="N209" s="14">
        <f>SUM(N210:N215)</f>
        <v>3953</v>
      </c>
      <c r="O209" s="14">
        <f>SUM(O210:O215)</f>
        <v>30</v>
      </c>
      <c r="P209" s="14">
        <f>+Q209+R209</f>
        <v>15109</v>
      </c>
      <c r="Q209" s="14">
        <f>SUM(Q210:Q215)</f>
        <v>15017</v>
      </c>
      <c r="R209" s="14">
        <f>SUM(R210:R215)</f>
        <v>92</v>
      </c>
    </row>
    <row r="210" spans="1:18" s="22" customFormat="1" x14ac:dyDescent="0.25">
      <c r="A210" s="21"/>
      <c r="B210" s="20"/>
      <c r="C210" s="19" t="s">
        <v>7</v>
      </c>
      <c r="D210" s="23">
        <f>+E210+F210</f>
        <v>1964</v>
      </c>
      <c r="E210" s="23">
        <v>1955</v>
      </c>
      <c r="F210" s="23">
        <v>9</v>
      </c>
      <c r="G210" s="23">
        <f>+H210+I210</f>
        <v>2069</v>
      </c>
      <c r="H210" s="23">
        <v>2061</v>
      </c>
      <c r="I210" s="23">
        <v>8</v>
      </c>
      <c r="J210" s="23">
        <f>+K210+L210</f>
        <v>2037</v>
      </c>
      <c r="K210" s="23">
        <v>2024</v>
      </c>
      <c r="L210" s="23">
        <v>13</v>
      </c>
      <c r="M210" s="23">
        <f>+N210+O210</f>
        <v>2192</v>
      </c>
      <c r="N210" s="23">
        <v>2174</v>
      </c>
      <c r="O210" s="23">
        <v>18</v>
      </c>
      <c r="P210" s="23">
        <f>+Q210+R210</f>
        <v>8262</v>
      </c>
      <c r="Q210" s="23">
        <f>+E210+H210+K210+N210</f>
        <v>8214</v>
      </c>
      <c r="R210" s="23">
        <f>+F210+I210+L210+O210</f>
        <v>48</v>
      </c>
    </row>
    <row r="211" spans="1:18" s="22" customFormat="1" x14ac:dyDescent="0.25">
      <c r="A211" s="21"/>
      <c r="B211" s="20"/>
      <c r="C211" s="19" t="s">
        <v>6</v>
      </c>
      <c r="D211" s="23">
        <f>+E211+F211</f>
        <v>1131</v>
      </c>
      <c r="E211" s="23">
        <f>953+178</f>
        <v>1131</v>
      </c>
      <c r="F211" s="23">
        <v>0</v>
      </c>
      <c r="G211" s="23">
        <f>+H211+I211</f>
        <v>1250</v>
      </c>
      <c r="H211" s="23">
        <v>1250</v>
      </c>
      <c r="I211" s="23">
        <v>0</v>
      </c>
      <c r="J211" s="23">
        <f>+K211+L211</f>
        <v>1168</v>
      </c>
      <c r="K211" s="23">
        <v>1168</v>
      </c>
      <c r="L211" s="23">
        <v>0</v>
      </c>
      <c r="M211" s="23">
        <f>+N211+O211</f>
        <v>1289</v>
      </c>
      <c r="N211" s="23">
        <f>970+319</f>
        <v>1289</v>
      </c>
      <c r="O211" s="23">
        <v>0</v>
      </c>
      <c r="P211" s="23">
        <f>+Q211+R211</f>
        <v>4838</v>
      </c>
      <c r="Q211" s="23">
        <f>+E211+H211+K211+N211</f>
        <v>4838</v>
      </c>
      <c r="R211" s="23">
        <f>+F211+I211+L211+O211</f>
        <v>0</v>
      </c>
    </row>
    <row r="212" spans="1:18" s="22" customFormat="1" x14ac:dyDescent="0.25">
      <c r="A212" s="21"/>
      <c r="B212" s="20"/>
      <c r="C212" s="19" t="s">
        <v>5</v>
      </c>
      <c r="D212" s="23">
        <f>+E212+F212</f>
        <v>0</v>
      </c>
      <c r="E212" s="23">
        <v>0</v>
      </c>
      <c r="F212" s="23">
        <v>0</v>
      </c>
      <c r="G212" s="23">
        <f>+H212+I212</f>
        <v>0</v>
      </c>
      <c r="H212" s="23">
        <v>0</v>
      </c>
      <c r="I212" s="23">
        <v>0</v>
      </c>
      <c r="J212" s="23">
        <f>+K212+L212</f>
        <v>0</v>
      </c>
      <c r="K212" s="23">
        <v>0</v>
      </c>
      <c r="L212" s="23">
        <v>0</v>
      </c>
      <c r="M212" s="23">
        <f>+N212+O212</f>
        <v>0</v>
      </c>
      <c r="N212" s="23">
        <v>0</v>
      </c>
      <c r="O212" s="23">
        <v>0</v>
      </c>
      <c r="P212" s="23">
        <f>+Q212+R212</f>
        <v>0</v>
      </c>
      <c r="Q212" s="23">
        <f>+E212+H212+K212+N212</f>
        <v>0</v>
      </c>
      <c r="R212" s="23">
        <f>+F212+I212+L212+O212</f>
        <v>0</v>
      </c>
    </row>
    <row r="213" spans="1:18" s="22" customFormat="1" x14ac:dyDescent="0.25">
      <c r="A213" s="21"/>
      <c r="B213" s="20"/>
      <c r="C213" s="19" t="s">
        <v>4</v>
      </c>
      <c r="D213" s="23">
        <f>+E213+F213</f>
        <v>86</v>
      </c>
      <c r="E213" s="23">
        <v>86</v>
      </c>
      <c r="F213" s="23">
        <v>0</v>
      </c>
      <c r="G213" s="23">
        <f>+H213+I213</f>
        <v>80</v>
      </c>
      <c r="H213" s="23">
        <v>80</v>
      </c>
      <c r="I213" s="23">
        <v>0</v>
      </c>
      <c r="J213" s="23">
        <f>+K213+L213</f>
        <v>95</v>
      </c>
      <c r="K213" s="23">
        <v>95</v>
      </c>
      <c r="L213" s="23">
        <v>0</v>
      </c>
      <c r="M213" s="23">
        <f>+N213+O213</f>
        <v>74</v>
      </c>
      <c r="N213" s="23">
        <v>74</v>
      </c>
      <c r="O213" s="23">
        <v>0</v>
      </c>
      <c r="P213" s="23">
        <f>+Q213+R213</f>
        <v>335</v>
      </c>
      <c r="Q213" s="23">
        <f>+E213+H213+K213+N213</f>
        <v>335</v>
      </c>
      <c r="R213" s="23">
        <f>+F213+I213+L213+O213</f>
        <v>0</v>
      </c>
    </row>
    <row r="214" spans="1:18" s="22" customFormat="1" x14ac:dyDescent="0.25">
      <c r="A214" s="21"/>
      <c r="B214" s="20"/>
      <c r="C214" s="24" t="s">
        <v>3</v>
      </c>
      <c r="D214" s="23">
        <f>+E214+F214</f>
        <v>108</v>
      </c>
      <c r="E214" s="23">
        <v>106</v>
      </c>
      <c r="F214" s="23">
        <v>2</v>
      </c>
      <c r="G214" s="23">
        <f>+H214+I214</f>
        <v>112</v>
      </c>
      <c r="H214" s="23">
        <v>110</v>
      </c>
      <c r="I214" s="23">
        <v>2</v>
      </c>
      <c r="J214" s="23">
        <f>+K214+L214</f>
        <v>86</v>
      </c>
      <c r="K214" s="23">
        <v>85</v>
      </c>
      <c r="L214" s="23">
        <v>1</v>
      </c>
      <c r="M214" s="23">
        <f>+N214+O214</f>
        <v>115</v>
      </c>
      <c r="N214" s="23">
        <v>112</v>
      </c>
      <c r="O214" s="23">
        <v>3</v>
      </c>
      <c r="P214" s="23">
        <f>+Q214+R214</f>
        <v>421</v>
      </c>
      <c r="Q214" s="23">
        <f>+E214+H214+K214+N214</f>
        <v>413</v>
      </c>
      <c r="R214" s="23">
        <f>+F214+I214+L214+O214</f>
        <v>8</v>
      </c>
    </row>
    <row r="215" spans="1:18" s="22" customFormat="1" x14ac:dyDescent="0.25">
      <c r="A215" s="21"/>
      <c r="B215" s="20"/>
      <c r="C215" s="24" t="s">
        <v>2</v>
      </c>
      <c r="D215" s="23">
        <f>+E215+F215</f>
        <v>299</v>
      </c>
      <c r="E215" s="23">
        <v>290</v>
      </c>
      <c r="F215" s="23">
        <v>9</v>
      </c>
      <c r="G215" s="23">
        <f>+H215+I215</f>
        <v>335</v>
      </c>
      <c r="H215" s="23">
        <v>326</v>
      </c>
      <c r="I215" s="23">
        <v>9</v>
      </c>
      <c r="J215" s="23">
        <f>+K215+L215</f>
        <v>306</v>
      </c>
      <c r="K215" s="23">
        <v>297</v>
      </c>
      <c r="L215" s="23">
        <v>9</v>
      </c>
      <c r="M215" s="23">
        <f>+N215+O215</f>
        <v>313</v>
      </c>
      <c r="N215" s="23">
        <v>304</v>
      </c>
      <c r="O215" s="23">
        <v>9</v>
      </c>
      <c r="P215" s="23">
        <f>+Q215+R215</f>
        <v>1253</v>
      </c>
      <c r="Q215" s="23">
        <f>+E215+H215+K215+N215</f>
        <v>1217</v>
      </c>
      <c r="R215" s="23">
        <f>+F215+I215+L215+O215</f>
        <v>36</v>
      </c>
    </row>
    <row r="216" spans="1:18" s="8" customFormat="1" x14ac:dyDescent="0.25">
      <c r="A216" s="21"/>
      <c r="B216" s="20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s="13" customFormat="1" x14ac:dyDescent="0.25">
      <c r="A217" s="17" t="s">
        <v>1</v>
      </c>
      <c r="B217" s="16"/>
      <c r="C217" s="15"/>
      <c r="D217" s="14">
        <f>+E217+F217</f>
        <v>93673</v>
      </c>
      <c r="E217" s="14">
        <f>+E9+E36+E89+E146+E184</f>
        <v>91518</v>
      </c>
      <c r="F217" s="14">
        <f>+F9+F36+F89+F146+F184</f>
        <v>2155</v>
      </c>
      <c r="G217" s="14">
        <f>+H217+I217</f>
        <v>104842</v>
      </c>
      <c r="H217" s="14">
        <f>+H9+H36+H89+H146+H184</f>
        <v>102255</v>
      </c>
      <c r="I217" s="14">
        <f>+I9+I36+I89+I146+I184</f>
        <v>2587</v>
      </c>
      <c r="J217" s="14">
        <f>+K217+L217</f>
        <v>94085</v>
      </c>
      <c r="K217" s="14">
        <f>+K9+K36+K89+K146+K184</f>
        <v>91367</v>
      </c>
      <c r="L217" s="14">
        <f>+L9+L36+L89+L146+L184</f>
        <v>2718</v>
      </c>
      <c r="M217" s="14">
        <f>+N217+O217</f>
        <v>102495</v>
      </c>
      <c r="N217" s="14">
        <f>+N9+N36+N89+N146+N184</f>
        <v>99757</v>
      </c>
      <c r="O217" s="14">
        <f>+O9+O36+O89+O146+O184</f>
        <v>2738</v>
      </c>
      <c r="P217" s="14">
        <f>+Q217+R217</f>
        <v>395095</v>
      </c>
      <c r="Q217" s="14">
        <f>+Q9+Q36+Q89+Q146+Q184</f>
        <v>384897</v>
      </c>
      <c r="R217" s="14">
        <f>+R9+R36+R89+R146+R184</f>
        <v>10198</v>
      </c>
    </row>
    <row r="218" spans="1:18" s="8" customFormat="1" x14ac:dyDescent="0.25">
      <c r="A218" s="12"/>
      <c r="B218" s="11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x14ac:dyDescent="0.25">
      <c r="A219" s="7"/>
      <c r="P219" s="5"/>
      <c r="Q219" s="5"/>
      <c r="R219" s="5"/>
    </row>
    <row r="220" spans="1:18" x14ac:dyDescent="0.25">
      <c r="B220" s="6"/>
      <c r="E220" s="1" t="s">
        <v>0</v>
      </c>
      <c r="P220" s="5"/>
      <c r="Q220" s="5"/>
      <c r="R220" s="5"/>
    </row>
    <row r="221" spans="1:18" x14ac:dyDescent="0.25">
      <c r="B221" s="6"/>
    </row>
    <row r="222" spans="1:18" x14ac:dyDescent="0.25">
      <c r="P222" s="5"/>
      <c r="Q222" s="5"/>
      <c r="R222" s="5"/>
    </row>
    <row r="226" spans="1:23" x14ac:dyDescent="0.25">
      <c r="A226" s="4"/>
      <c r="B226"/>
      <c r="C226"/>
      <c r="D226"/>
      <c r="E226"/>
      <c r="F226"/>
    </row>
    <row r="227" spans="1:23" x14ac:dyDescent="0.25">
      <c r="A227" s="4"/>
      <c r="B227"/>
      <c r="C227"/>
      <c r="D227"/>
      <c r="E227"/>
      <c r="F227"/>
    </row>
    <row r="228" spans="1:23" x14ac:dyDescent="0.25">
      <c r="W228" t="s">
        <v>0</v>
      </c>
    </row>
  </sheetData>
  <mergeCells count="6">
    <mergeCell ref="G6:I6"/>
    <mergeCell ref="J6:L6"/>
    <mergeCell ref="M6:O6"/>
    <mergeCell ref="P6:R6"/>
    <mergeCell ref="A6:C7"/>
    <mergeCell ref="D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sum-ship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Nicole M. Jacinto</cp:lastModifiedBy>
  <dcterms:created xsi:type="dcterms:W3CDTF">2017-09-15T06:57:24Z</dcterms:created>
  <dcterms:modified xsi:type="dcterms:W3CDTF">2017-09-15T06:58:17Z</dcterms:modified>
</cp:coreProperties>
</file>